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5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/var/mobile/Containers/Data/Application/0C0C482A-0F0B-44A6-B792-6D5A62750CAF/Library/Application Support/Drafts/"/>
    </mc:Choice>
  </mc:AlternateContent>
  <xr:revisionPtr revIDLastSave="0" documentId="8_{9FCCA4E1-73D8-8348-8D56-4F53691C737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Tabelle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1" l="1" a="1"/>
  <c r="A61" i="1"/>
  <c r="A48" i="1" a="1"/>
  <c r="A48" i="1"/>
  <c r="B58" i="1"/>
  <c r="B57" i="1"/>
  <c r="B56" i="1"/>
  <c r="B55" i="1"/>
  <c r="A58" i="1"/>
  <c r="A57" i="1"/>
  <c r="A55" i="1"/>
  <c r="A56" i="1"/>
  <c r="B11" i="1" a="1"/>
  <c r="B11" i="1"/>
  <c r="C16" i="1"/>
  <c r="C15" i="1"/>
  <c r="B40" i="1"/>
  <c r="C17" i="1"/>
  <c r="B41" i="1"/>
  <c r="C18" i="1"/>
  <c r="B42" i="1"/>
  <c r="C19" i="1"/>
  <c r="B43" i="1"/>
  <c r="C20" i="1"/>
  <c r="B44" i="1"/>
  <c r="C21" i="1"/>
  <c r="B45" i="1"/>
  <c r="B39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<sst xmlns="http://schemas.openxmlformats.org/spreadsheetml/2006/main" count="22" uniqueCount="21">
  <si>
    <t>Sulfite</t>
  </si>
  <si>
    <t>Absorbance</t>
  </si>
  <si>
    <t>Zeit</t>
  </si>
  <si>
    <t>Temperatur</t>
  </si>
  <si>
    <t>60s</t>
  </si>
  <si>
    <t>100s</t>
  </si>
  <si>
    <t>160s</t>
  </si>
  <si>
    <t>250s</t>
  </si>
  <si>
    <t>780s</t>
  </si>
  <si>
    <t>960s</t>
  </si>
  <si>
    <t>Slope</t>
  </si>
  <si>
    <t>Y-int</t>
  </si>
  <si>
    <t>Your data</t>
  </si>
  <si>
    <t>Abs</t>
  </si>
  <si>
    <t>Conc (uM)</t>
  </si>
  <si>
    <t>Time (s)</t>
  </si>
  <si>
    <t>Time</t>
  </si>
  <si>
    <t>K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</si>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</sst>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Absorbance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Tabelle1!$A$2:$A$6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</c:numCache>
            </c:numRef>
          </c:xVal>
          <c:yVal>
            <c:numRef>
              <c:f>Tabelle1!$B$2:$B$6</c:f>
              <c:numCache>
                <c:formatCode>General</c:formatCode>
                <c:ptCount val="5"/>
                <c:pt idx="0">
                  <c:v>1.363E-2</c:v>
                </c:pt>
                <c:pt idx="1">
                  <c:v>0.11264</c:v>
                </c:pt>
                <c:pt idx="2">
                  <c:v>0.25266</c:v>
                </c:pt>
                <c:pt idx="3">
                  <c:v>0.49351</c:v>
                </c:pt>
                <c:pt idx="4">
                  <c:v>0.75960000000000005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69B-2940-B9A4-5015B4DE4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887440"/>
        <c:axId val="291871488"/>
      </c:scatterChart>
      <c:valAx>
        <c:axId val="291887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Sulfite Mikro M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1871488"/>
        <c:crosses val="autoZero"/>
        <c:crossBetween val="midCat"/>
      </c:valAx>
      <c:valAx>
        <c:axId val="29187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Absorbance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1887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Tabelle1!$A$39:$A$45</c:f>
              <c:numCache>
                <c:formatCode>General</c:formatCode>
                <c:ptCount val="7"/>
                <c:pt idx="0">
                  <c:v>0</c:v>
                </c:pt>
                <c:pt idx="1">
                  <c:v>60</c:v>
                </c:pt>
                <c:pt idx="2">
                  <c:v>100</c:v>
                </c:pt>
                <c:pt idx="3">
                  <c:v>160</c:v>
                </c:pt>
                <c:pt idx="4">
                  <c:v>250</c:v>
                </c:pt>
                <c:pt idx="5">
                  <c:v>780</c:v>
                </c:pt>
                <c:pt idx="6">
                  <c:v>960</c:v>
                </c:pt>
              </c:numCache>
            </c:numRef>
          </c:xVal>
          <c:yVal>
            <c:numRef>
              <c:f>Tabelle1!$B$39:$B$45</c:f>
              <c:numCache>
                <c:formatCode>General</c:formatCode>
                <c:ptCount val="7"/>
                <c:pt idx="0">
                  <c:v>0</c:v>
                </c:pt>
                <c:pt idx="1">
                  <c:v>-0.29215039303500473</c:v>
                </c:pt>
                <c:pt idx="2">
                  <c:v>-7.1771638911061239E-2</c:v>
                </c:pt>
                <c:pt idx="3">
                  <c:v>-0.13940166763275622</c:v>
                </c:pt>
                <c:pt idx="4">
                  <c:v>-0.84816024127924161</c:v>
                </c:pt>
                <c:pt idx="5">
                  <c:v>-2.5816356328852192</c:v>
                </c:pt>
                <c:pt idx="6">
                  <c:v>-3.0712737804292183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F7-724E-BF0F-8BEA8DBA2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393888"/>
        <c:axId val="292395616"/>
      </c:scatterChart>
      <c:valAx>
        <c:axId val="29239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2395616"/>
        <c:crosses val="autoZero"/>
        <c:crossBetween val="midCat"/>
      </c:valAx>
      <c:valAx>
        <c:axId val="2923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239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Tabelle1!$A$55:$A$58</c:f>
              <c:numCache>
                <c:formatCode>General</c:formatCode>
                <c:ptCount val="4"/>
                <c:pt idx="0">
                  <c:v>-6.3771270279199666</c:v>
                </c:pt>
                <c:pt idx="1">
                  <c:v>-5.2983173665480363</c:v>
                </c:pt>
                <c:pt idx="2">
                  <c:v>-5.2983173665480363</c:v>
                </c:pt>
                <c:pt idx="3">
                  <c:v>-4.8283137373023015</c:v>
                </c:pt>
              </c:numCache>
            </c:numRef>
          </c:xVal>
          <c:yVal>
            <c:numRef>
              <c:f>Tabelle1!$B$55:$B$58</c:f>
              <c:numCache>
                <c:formatCode>General</c:formatCode>
                <c:ptCount val="4"/>
                <c:pt idx="0">
                  <c:v>3.3334444481482716E-3</c:v>
                </c:pt>
                <c:pt idx="1">
                  <c:v>3.2916392363396972E-3</c:v>
                </c:pt>
                <c:pt idx="2">
                  <c:v>3.255738238645613E-3</c:v>
                </c:pt>
                <c:pt idx="3">
                  <c:v>3.2084188911704311E-3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3A-7544-97D6-B028B9038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446032"/>
        <c:axId val="291448032"/>
      </c:scatterChart>
      <c:valAx>
        <c:axId val="29144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1448032"/>
        <c:crosses val="autoZero"/>
        <c:crossBetween val="midCat"/>
      </c:valAx>
      <c:valAx>
        <c:axId val="29144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1446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287866</xdr:colOff>
      <xdr:row>1</xdr:row>
      <xdr:rowOff>63500</xdr:rowOff>
    </xdr:from>
    <xdr:to>
      <xdr:col>13</xdr:col>
      <xdr:colOff>592666</xdr:colOff>
      <xdr:row>16</xdr:row>
      <xdr:rowOff>139700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F9F34CA8-81D8-B71C-CDE6-5862678D88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292100</xdr:colOff>
      <xdr:row>36</xdr:row>
      <xdr:rowOff>67733</xdr:rowOff>
    </xdr:from>
    <xdr:to>
      <xdr:col>10</xdr:col>
      <xdr:colOff>448733</xdr:colOff>
      <xdr:row>50</xdr:row>
      <xdr:rowOff>143933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AA134F31-8EC1-BE31-76C5-8E35B3AB0DAC}"/>
            </a:ext>
            <a:ext uri="{147F2762-F138-4A5C-976F-8EAC2B608ADB}">
              <a16:predDERef xmlns:a16="http://schemas.microsoft.com/office/drawing/2014/main" pred="{767E91D8-A00B-F7DE-40EA-352845459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403860</xdr:colOff>
      <xdr:row>51</xdr:row>
      <xdr:rowOff>116840</xdr:rowOff>
    </xdr:from>
    <xdr:to>
      <xdr:col>11</xdr:col>
      <xdr:colOff>561340</xdr:colOff>
      <xdr:row>65</xdr:row>
      <xdr:rowOff>157480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2ED9242E-D082-6733-6BAD-5F3C9586F252}"/>
            </a:ext>
            <a:ext uri="{147F2762-F138-4A5C-976F-8EAC2B608ADB}">
              <a16:predDERef xmlns:a16="http://schemas.microsoft.com/office/drawing/2014/main" pred="{AA134F31-8EC1-BE31-76C5-8E35B3AB0D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B3CE1-1853-3A41-A8EC-FB097C64A1F1}">
  <dimension ref="A1:E61"/>
  <sheetViews>
    <sheetView tabSelected="1" zoomScaleNormal="150" zoomScaleSheetLayoutView="100" workbookViewId="0">
      <selection activeCell="B11" sqref="B11"/>
    </sheetView>
  </sheetViews>
  <sheetFormatPr defaultRowHeight="15" x14ac:dyDescent="0.2"/>
  <cols>
    <col min="1" max="1" width="12.23828125" customWidth="1"/>
    <col min="2" max="2" width="11.1640625" customWidth="1"/>
    <col min="5" max="5" width="10.625" customWidth="1"/>
  </cols>
  <sheetData>
    <row r="1" spans="1:5" x14ac:dyDescent="0.2">
      <c r="A1" s="1" t="s">
        <v>0</v>
      </c>
      <c r="B1" s="1" t="s">
        <v>1</v>
      </c>
      <c r="D1" s="1" t="s">
        <v>2</v>
      </c>
      <c r="E1" s="1" t="s">
        <v>3</v>
      </c>
    </row>
    <row r="2" spans="1:5" x14ac:dyDescent="0.2">
      <c r="A2">
        <v>0</v>
      </c>
      <c r="B2">
        <v>1.363E-2</v>
      </c>
      <c r="D2" t="s">
        <v>4</v>
      </c>
      <c r="E2">
        <v>30.4</v>
      </c>
    </row>
    <row r="3" spans="1:5" x14ac:dyDescent="0.2">
      <c r="A3">
        <v>25</v>
      </c>
      <c r="B3">
        <v>0.11264</v>
      </c>
      <c r="D3" t="s">
        <v>5</v>
      </c>
      <c r="E3">
        <v>30.6</v>
      </c>
    </row>
    <row r="4" spans="1:5" x14ac:dyDescent="0.2">
      <c r="A4">
        <v>50</v>
      </c>
      <c r="B4">
        <v>0.25266</v>
      </c>
      <c r="D4" t="s">
        <v>6</v>
      </c>
      <c r="E4">
        <v>30.8</v>
      </c>
    </row>
    <row r="5" spans="1:5" x14ac:dyDescent="0.2">
      <c r="A5">
        <v>100</v>
      </c>
      <c r="B5">
        <v>0.49351</v>
      </c>
      <c r="D5" t="s">
        <v>7</v>
      </c>
      <c r="E5">
        <v>30.8</v>
      </c>
    </row>
    <row r="6" spans="1:5" x14ac:dyDescent="0.2">
      <c r="A6">
        <v>150</v>
      </c>
      <c r="B6">
        <v>0.75960000000000005</v>
      </c>
      <c r="D6" t="s">
        <v>8</v>
      </c>
      <c r="E6">
        <v>30.7</v>
      </c>
    </row>
    <row r="7" spans="1:5" x14ac:dyDescent="0.2">
      <c r="D7" t="s">
        <v>9</v>
      </c>
      <c r="E7">
        <v>31</v>
      </c>
    </row>
    <row r="10" spans="1:5" x14ac:dyDescent="0.2">
      <c r="B10" t="s">
        <v>10</v>
      </c>
      <c r="C10" t="s">
        <v>11</v>
      </c>
    </row>
    <row r="11" spans="1:5" x14ac:dyDescent="0.2">
      <c r="B11" cm="1">
        <f t="array" ref="B11:C11">LINEST(B2:B6,A2:A6)</f>
        <v>5.0108551724137931E-3</v>
      </c>
      <c r="C11">
        <v>7.0241379310342911E-4</v>
      </c>
    </row>
    <row r="13" spans="1:5" x14ac:dyDescent="0.2">
      <c r="A13" t="s">
        <v>12</v>
      </c>
    </row>
    <row r="14" spans="1:5" x14ac:dyDescent="0.2">
      <c r="A14" t="s">
        <v>15</v>
      </c>
      <c r="B14" t="s">
        <v>13</v>
      </c>
      <c r="C14" t="s">
        <v>14</v>
      </c>
    </row>
    <row r="15" spans="1:5" x14ac:dyDescent="0.2">
      <c r="A15">
        <v>0</v>
      </c>
      <c r="B15">
        <v>0.30219000000000001</v>
      </c>
      <c r="C15">
        <f>(B15-C$11)/B$11</f>
        <v>60.166892842298246</v>
      </c>
    </row>
    <row r="16" spans="1:5" x14ac:dyDescent="0.2">
      <c r="A16">
        <v>60</v>
      </c>
      <c r="B16">
        <v>0.22581000000000001</v>
      </c>
      <c r="C16">
        <f t="shared" ref="C16:C21" si="0">(B16-C$11)/B$11</f>
        <v>44.923985719279806</v>
      </c>
    </row>
    <row r="17" spans="1:3" x14ac:dyDescent="0.2">
      <c r="A17">
        <v>100</v>
      </c>
      <c r="B17">
        <v>0.28131</v>
      </c>
      <c r="C17">
        <f t="shared" si="0"/>
        <v>55.999939441818732</v>
      </c>
    </row>
    <row r="18" spans="1:3" x14ac:dyDescent="0.2">
      <c r="A18">
        <v>160</v>
      </c>
      <c r="B18">
        <v>0.26296000000000003</v>
      </c>
      <c r="C18">
        <f t="shared" si="0"/>
        <v>52.337889877700007</v>
      </c>
    </row>
    <row r="19" spans="1:3" x14ac:dyDescent="0.2">
      <c r="A19">
        <v>250</v>
      </c>
      <c r="B19">
        <v>0.1298</v>
      </c>
      <c r="C19">
        <f t="shared" si="0"/>
        <v>25.76358361295615</v>
      </c>
    </row>
    <row r="20" spans="1:3" x14ac:dyDescent="0.2">
      <c r="A20">
        <v>780</v>
      </c>
      <c r="B20">
        <v>2.351E-2</v>
      </c>
      <c r="C20">
        <f t="shared" si="0"/>
        <v>4.5516354837910562</v>
      </c>
    </row>
    <row r="21" spans="1:3" x14ac:dyDescent="0.2">
      <c r="A21">
        <v>960</v>
      </c>
      <c r="B21">
        <v>1.468E-2</v>
      </c>
      <c r="C21">
        <f t="shared" si="0"/>
        <v>2.7894612248717996</v>
      </c>
    </row>
    <row r="38" spans="1:2" x14ac:dyDescent="0.2">
      <c r="A38" t="s">
        <v>16</v>
      </c>
      <c r="B38" t="s">
        <v>2</v>
      </c>
    </row>
    <row r="39" spans="1:2" x14ac:dyDescent="0.2">
      <c r="A39">
        <v>0</v>
      </c>
      <c r="B39">
        <f>LN(C15/C$15)</f>
        <v>0</v>
      </c>
    </row>
    <row r="40" spans="1:2" x14ac:dyDescent="0.2">
      <c r="A40">
        <v>60</v>
      </c>
      <c r="B40">
        <f t="shared" ref="B40:B45" si="1">LN(C16/C$15)</f>
        <v>-0.29215039303500473</v>
      </c>
    </row>
    <row r="41" spans="1:2" x14ac:dyDescent="0.2">
      <c r="A41">
        <v>100</v>
      </c>
      <c r="B41">
        <f t="shared" si="1"/>
        <v>-7.1771638911061239E-2</v>
      </c>
    </row>
    <row r="42" spans="1:2" x14ac:dyDescent="0.2">
      <c r="A42">
        <v>160</v>
      </c>
      <c r="B42">
        <f t="shared" si="1"/>
        <v>-0.13940166763275622</v>
      </c>
    </row>
    <row r="43" spans="1:2" x14ac:dyDescent="0.2">
      <c r="A43">
        <v>250</v>
      </c>
      <c r="B43">
        <f t="shared" si="1"/>
        <v>-0.84816024127924161</v>
      </c>
    </row>
    <row r="44" spans="1:2" x14ac:dyDescent="0.2">
      <c r="A44">
        <v>780</v>
      </c>
      <c r="B44">
        <f t="shared" si="1"/>
        <v>-2.5816356328852192</v>
      </c>
    </row>
    <row r="45" spans="1:2" x14ac:dyDescent="0.2">
      <c r="A45">
        <v>960</v>
      </c>
      <c r="B45">
        <f t="shared" si="1"/>
        <v>-3.0712737804292183</v>
      </c>
    </row>
    <row r="47" spans="1:2" x14ac:dyDescent="0.2">
      <c r="A47" t="s">
        <v>10</v>
      </c>
      <c r="B47" t="s">
        <v>11</v>
      </c>
    </row>
    <row r="48" spans="1:2" x14ac:dyDescent="0.2">
      <c r="A48" cm="1">
        <f t="array" ref="A48:B48">LINEST(B15:B21,C15:C21)</f>
        <v>5.0108551724137923E-3</v>
      </c>
      <c r="B48">
        <v>7.0241379310345686E-4</v>
      </c>
    </row>
    <row r="54" spans="1:2" x14ac:dyDescent="0.2">
      <c r="A54" t="s">
        <v>17</v>
      </c>
      <c r="B54" t="s">
        <v>18</v>
      </c>
    </row>
    <row r="55" spans="1:2" x14ac:dyDescent="0.2">
      <c r="A55">
        <f>LN(0.0017)</f>
        <v>-6.3771270279199666</v>
      </c>
      <c r="B55">
        <f>1/299.99</f>
        <v>3.3334444481482716E-3</v>
      </c>
    </row>
    <row r="56" spans="1:2" x14ac:dyDescent="0.2">
      <c r="A56">
        <f>LN(0.005)</f>
        <v>-5.2983173665480363</v>
      </c>
      <c r="B56">
        <f>1/303.8</f>
        <v>3.2916392363396972E-3</v>
      </c>
    </row>
    <row r="57" spans="1:2" x14ac:dyDescent="0.2">
      <c r="A57">
        <f>LN(0.005)</f>
        <v>-5.2983173665480363</v>
      </c>
      <c r="B57">
        <f>1/307.15</f>
        <v>3.255738238645613E-3</v>
      </c>
    </row>
    <row r="58" spans="1:2" x14ac:dyDescent="0.2">
      <c r="A58">
        <f>LN(0.008)</f>
        <v>-4.8283137373023015</v>
      </c>
      <c r="B58">
        <f>1/311.68</f>
        <v>3.2084188911704311E-3</v>
      </c>
    </row>
    <row r="61" spans="1:2" x14ac:dyDescent="0.2">
      <c r="A61" cm="1">
        <f t="array" ref="A61:B61">LINEST(A55:A58,B55:B58)</f>
        <v>-11334.948197428635</v>
      </c>
      <c r="B61">
        <v>31.640947768871555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Héritier  Juliette</dc:creator>
  <dcterms:created xsi:type="dcterms:W3CDTF">2024-01-15T14:51:19Z</dcterms:created>
</cp:coreProperties>
</file>