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2210273db035ea/Desktop/"/>
    </mc:Choice>
  </mc:AlternateContent>
  <xr:revisionPtr revIDLastSave="0" documentId="8_{08631F4B-F50B-47C9-ABD2-6D3FCA816D8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ten" sheetId="2" r:id="rId1"/>
    <sheet name="Messungen, Schätzungen" sheetId="3" r:id="rId2"/>
  </sheets>
  <definedNames>
    <definedName name="_xlnm._FilterDatabase" localSheetId="0" hidden="1">Daten!$A$1:$Z$26</definedName>
  </definedNames>
  <calcPr calcId="181029"/>
</workbook>
</file>

<file path=xl/calcChain.xml><?xml version="1.0" encoding="utf-8"?>
<calcChain xmlns="http://schemas.openxmlformats.org/spreadsheetml/2006/main">
  <c r="AH53" i="2" l="1"/>
  <c r="AK50" i="2"/>
  <c r="AH50" i="2"/>
  <c r="AG50" i="2"/>
  <c r="AB50" i="2"/>
  <c r="AE47" i="2" a="1"/>
  <c r="AE47" i="2" s="1"/>
  <c r="AG47" i="2" a="1"/>
  <c r="AG47" i="2" s="1"/>
  <c r="J2" i="2"/>
  <c r="J18" i="2" l="1"/>
  <c r="J19" i="2"/>
  <c r="J20" i="2"/>
  <c r="J21" i="2"/>
  <c r="J17" i="2"/>
  <c r="J15" i="2"/>
  <c r="J16" i="2"/>
  <c r="E20" i="3" l="1"/>
  <c r="E17" i="3"/>
  <c r="E18" i="3"/>
  <c r="E19" i="3"/>
  <c r="E7" i="3"/>
  <c r="E6" i="3"/>
  <c r="E5" i="3"/>
  <c r="E4" i="3"/>
  <c r="A13" i="3" s="1"/>
  <c r="E3" i="3"/>
  <c r="A10" i="3" s="1"/>
  <c r="F17" i="3" s="1"/>
  <c r="AA2" i="2" l="1"/>
  <c r="E43" i="3" l="1"/>
  <c r="E44" i="3"/>
  <c r="E45" i="3"/>
  <c r="E42" i="3"/>
  <c r="J6" i="2" l="1"/>
  <c r="J10" i="2"/>
  <c r="J24" i="2"/>
  <c r="J26" i="2"/>
  <c r="AE26" i="2" l="1"/>
  <c r="AF26" i="2"/>
  <c r="AG26" i="2"/>
  <c r="AH26" i="2"/>
  <c r="AO26" i="2"/>
  <c r="AP26" i="2"/>
  <c r="AA26" i="2"/>
  <c r="AB26" i="2"/>
  <c r="AC26" i="2"/>
  <c r="AD26" i="2"/>
  <c r="AI26" i="2"/>
  <c r="AJ26" i="2"/>
  <c r="AK26" i="2"/>
  <c r="AM26" i="2"/>
  <c r="AN26" i="2"/>
  <c r="AL26" i="2"/>
  <c r="J8" i="2"/>
  <c r="J7" i="2"/>
  <c r="AA7" i="2" s="1"/>
  <c r="AH6" i="2" l="1"/>
  <c r="AI6" i="2"/>
  <c r="AC6" i="2"/>
  <c r="AD6" i="2"/>
  <c r="AJ6" i="2"/>
  <c r="AK6" i="2"/>
  <c r="AL6" i="2"/>
  <c r="AM6" i="2"/>
  <c r="AN6" i="2"/>
  <c r="AO6" i="2"/>
  <c r="AP6" i="2"/>
  <c r="AA6" i="2"/>
  <c r="AB6" i="2"/>
  <c r="AG2" i="2"/>
  <c r="AH2" i="2"/>
  <c r="AI2" i="2"/>
  <c r="AJ2" i="2"/>
  <c r="AK2" i="2"/>
  <c r="AC2" i="2"/>
  <c r="AD2" i="2"/>
  <c r="AE2" i="2"/>
  <c r="AF2" i="2"/>
  <c r="AL2" i="2"/>
  <c r="AM2" i="2"/>
  <c r="AN2" i="2"/>
  <c r="AO2" i="2"/>
  <c r="AP2" i="2"/>
  <c r="AB2" i="2"/>
  <c r="J25" i="2"/>
  <c r="AL25" i="2" s="1"/>
  <c r="J23" i="2"/>
  <c r="J22" i="2"/>
  <c r="J11" i="2"/>
  <c r="E29" i="3"/>
  <c r="AC22" i="2" l="1"/>
  <c r="AD22" i="2"/>
  <c r="AB22" i="2"/>
  <c r="AK22" i="2"/>
  <c r="AL22" i="2"/>
  <c r="AM22" i="2"/>
  <c r="AN22" i="2"/>
  <c r="AO22" i="2"/>
  <c r="AP22" i="2"/>
  <c r="AE22" i="2"/>
  <c r="AF22" i="2"/>
  <c r="AG22" i="2"/>
  <c r="AH22" i="2"/>
  <c r="AI22" i="2"/>
  <c r="AJ22" i="2"/>
  <c r="AA22" i="2"/>
  <c r="AA25" i="2"/>
  <c r="AG6" i="2"/>
  <c r="AF6" i="2"/>
  <c r="AE6" i="2"/>
  <c r="AD25" i="2"/>
  <c r="AE25" i="2"/>
  <c r="AF25" i="2"/>
  <c r="AG25" i="2"/>
  <c r="AI25" i="2"/>
  <c r="AJ25" i="2"/>
  <c r="AK25" i="2"/>
  <c r="AM25" i="2"/>
  <c r="AN25" i="2"/>
  <c r="AO25" i="2"/>
  <c r="AP25" i="2"/>
  <c r="AB25" i="2"/>
  <c r="AC25" i="2"/>
  <c r="AH25" i="2"/>
  <c r="AC24" i="2"/>
  <c r="AD24" i="2"/>
  <c r="AE24" i="2"/>
  <c r="AF24" i="2"/>
  <c r="AA24" i="2"/>
  <c r="AB24" i="2"/>
  <c r="AG24" i="2"/>
  <c r="AH24" i="2"/>
  <c r="AI24" i="2"/>
  <c r="AJ24" i="2"/>
  <c r="AK24" i="2"/>
  <c r="AL24" i="2"/>
  <c r="AM24" i="2"/>
  <c r="AN24" i="2"/>
  <c r="AO24" i="2"/>
  <c r="AP24" i="2"/>
  <c r="AM15" i="2"/>
  <c r="AN15" i="2"/>
  <c r="AO15" i="2"/>
  <c r="AP15" i="2"/>
  <c r="AE15" i="2"/>
  <c r="AF15" i="2"/>
  <c r="AG15" i="2"/>
  <c r="AH15" i="2"/>
  <c r="AI15" i="2"/>
  <c r="AJ15" i="2"/>
  <c r="AK15" i="2"/>
  <c r="AL15" i="2"/>
  <c r="AA15" i="2"/>
  <c r="AB15" i="2"/>
  <c r="AC15" i="2"/>
  <c r="AD15" i="2"/>
  <c r="AN16" i="2"/>
  <c r="AO16" i="2"/>
  <c r="AP16" i="2"/>
  <c r="AL16" i="2"/>
  <c r="AM16" i="2"/>
  <c r="AA16" i="2"/>
  <c r="AB16" i="2"/>
  <c r="AC16" i="2"/>
  <c r="AD16" i="2"/>
  <c r="AE16" i="2"/>
  <c r="AF16" i="2"/>
  <c r="AG16" i="2"/>
  <c r="AH16" i="2"/>
  <c r="AI16" i="2"/>
  <c r="AJ16" i="2"/>
  <c r="AK16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B23" i="2"/>
  <c r="AC23" i="2"/>
  <c r="AD23" i="2"/>
  <c r="AE23" i="2"/>
  <c r="AP23" i="2"/>
  <c r="AA23" i="2"/>
  <c r="AF23" i="2"/>
  <c r="AG23" i="2"/>
  <c r="AH23" i="2"/>
  <c r="AI23" i="2"/>
  <c r="AJ23" i="2"/>
  <c r="AK23" i="2"/>
  <c r="AL23" i="2"/>
  <c r="AM23" i="2"/>
  <c r="AN23" i="2"/>
  <c r="AO23" i="2"/>
  <c r="AA18" i="2"/>
  <c r="AB18" i="2"/>
  <c r="AP18" i="2"/>
  <c r="AF18" i="2"/>
  <c r="AG18" i="2"/>
  <c r="AH18" i="2"/>
  <c r="AI18" i="2"/>
  <c r="AJ18" i="2"/>
  <c r="AK18" i="2"/>
  <c r="AL18" i="2"/>
  <c r="AM18" i="2"/>
  <c r="AN18" i="2"/>
  <c r="AO18" i="2"/>
  <c r="AC18" i="2"/>
  <c r="AD18" i="2"/>
  <c r="AE18" i="2"/>
  <c r="AP19" i="2"/>
  <c r="AA19" i="2"/>
  <c r="AB19" i="2"/>
  <c r="AC19" i="2"/>
  <c r="AM19" i="2"/>
  <c r="AN19" i="2"/>
  <c r="AO19" i="2"/>
  <c r="AD19" i="2"/>
  <c r="AE19" i="2"/>
  <c r="AF19" i="2"/>
  <c r="AG19" i="2"/>
  <c r="AH19" i="2"/>
  <c r="AI19" i="2"/>
  <c r="AJ19" i="2"/>
  <c r="AK19" i="2"/>
  <c r="AL19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J14" i="2"/>
  <c r="AA14" i="2" l="1"/>
  <c r="AB14" i="2"/>
  <c r="AC14" i="2"/>
  <c r="AD14" i="2"/>
  <c r="AE14" i="2"/>
  <c r="AH14" i="2"/>
  <c r="AL14" i="2"/>
  <c r="AO14" i="2"/>
  <c r="AP14" i="2"/>
  <c r="AF14" i="2"/>
  <c r="AG14" i="2"/>
  <c r="AJ14" i="2"/>
  <c r="AK14" i="2"/>
  <c r="AM14" i="2"/>
  <c r="AN14" i="2"/>
  <c r="AI14" i="2"/>
  <c r="AH10" i="2"/>
  <c r="AI10" i="2"/>
  <c r="AJ10" i="2"/>
  <c r="AK10" i="2"/>
  <c r="AL10" i="2"/>
  <c r="AM10" i="2"/>
  <c r="AP10" i="2"/>
  <c r="AA10" i="2"/>
  <c r="AB10" i="2"/>
  <c r="AC10" i="2"/>
  <c r="AD10" i="2"/>
  <c r="AE10" i="2"/>
  <c r="AF10" i="2"/>
  <c r="AG10" i="2"/>
  <c r="AN10" i="2"/>
  <c r="AO10" i="2"/>
  <c r="J5" i="2"/>
  <c r="J9" i="2"/>
  <c r="J4" i="2"/>
  <c r="J13" i="2"/>
  <c r="J12" i="2"/>
  <c r="J3" i="2"/>
  <c r="AF3" i="2" l="1"/>
  <c r="AI3" i="2"/>
  <c r="AK3" i="2"/>
  <c r="AO3" i="2"/>
  <c r="AC3" i="2"/>
  <c r="AG3" i="2"/>
  <c r="AH3" i="2"/>
  <c r="AJ3" i="2"/>
  <c r="AL3" i="2"/>
  <c r="AM3" i="2"/>
  <c r="AN3" i="2"/>
  <c r="AP3" i="2"/>
  <c r="AA3" i="2"/>
  <c r="AD3" i="2"/>
  <c r="AB3" i="2"/>
  <c r="AE3" i="2"/>
  <c r="AN13" i="2"/>
  <c r="AO13" i="2"/>
  <c r="AP13" i="2"/>
  <c r="AA13" i="2"/>
  <c r="AB13" i="2"/>
  <c r="AD13" i="2"/>
  <c r="AF13" i="2"/>
  <c r="AG13" i="2"/>
  <c r="AJ13" i="2"/>
  <c r="AC13" i="2"/>
  <c r="AE13" i="2"/>
  <c r="AH13" i="2"/>
  <c r="AI13" i="2"/>
  <c r="AK13" i="2"/>
  <c r="AL13" i="2"/>
  <c r="AM13" i="2"/>
  <c r="AA17" i="2"/>
  <c r="AD17" i="2"/>
  <c r="AH17" i="2"/>
  <c r="AI17" i="2"/>
  <c r="AJ17" i="2"/>
  <c r="AN17" i="2"/>
  <c r="AB17" i="2"/>
  <c r="AC17" i="2"/>
  <c r="AE17" i="2"/>
  <c r="AF17" i="2"/>
  <c r="AM17" i="2"/>
  <c r="AP17" i="2"/>
  <c r="AG17" i="2"/>
  <c r="AK17" i="2"/>
  <c r="AL17" i="2"/>
  <c r="AO17" i="2"/>
  <c r="AL12" i="2"/>
  <c r="AM12" i="2"/>
  <c r="AN12" i="2"/>
  <c r="AO12" i="2"/>
  <c r="AE12" i="2"/>
  <c r="AF12" i="2"/>
  <c r="AG12" i="2"/>
  <c r="AH12" i="2"/>
  <c r="AI12" i="2"/>
  <c r="AP12" i="2"/>
  <c r="AA12" i="2"/>
  <c r="AB12" i="2"/>
  <c r="AD12" i="2"/>
  <c r="AK12" i="2"/>
  <c r="AC12" i="2"/>
  <c r="AJ12" i="2"/>
  <c r="AI11" i="2"/>
  <c r="AK11" i="2"/>
  <c r="AL11" i="2"/>
  <c r="AM11" i="2"/>
  <c r="AN11" i="2"/>
  <c r="AJ11" i="2"/>
  <c r="AA11" i="2"/>
  <c r="AB11" i="2"/>
  <c r="AC11" i="2"/>
  <c r="AD11" i="2"/>
  <c r="AE11" i="2"/>
  <c r="AF11" i="2"/>
  <c r="AG11" i="2"/>
  <c r="AH11" i="2"/>
  <c r="AO11" i="2"/>
  <c r="AP11" i="2"/>
  <c r="AD5" i="2"/>
  <c r="AE5" i="2"/>
  <c r="AF5" i="2"/>
  <c r="AG5" i="2"/>
  <c r="AH5" i="2"/>
  <c r="AA5" i="2"/>
  <c r="AB5" i="2"/>
  <c r="AC5" i="2"/>
  <c r="AI5" i="2"/>
  <c r="AJ5" i="2"/>
  <c r="AK5" i="2"/>
  <c r="AL5" i="2"/>
  <c r="AM5" i="2"/>
  <c r="AN5" i="2"/>
  <c r="AO5" i="2"/>
  <c r="AP5" i="2"/>
  <c r="AC4" i="2"/>
  <c r="AD4" i="2"/>
  <c r="AE4" i="2"/>
  <c r="AF4" i="2"/>
  <c r="AG4" i="2"/>
  <c r="AN4" i="2"/>
  <c r="AO4" i="2"/>
  <c r="AP4" i="2"/>
  <c r="AA4" i="2"/>
  <c r="AB4" i="2"/>
  <c r="AH4" i="2"/>
  <c r="AI4" i="2"/>
  <c r="AJ4" i="2"/>
  <c r="AK4" i="2"/>
  <c r="AL4" i="2"/>
  <c r="AM4" i="2"/>
  <c r="AE7" i="2"/>
  <c r="AF7" i="2"/>
  <c r="AG7" i="2"/>
  <c r="AH7" i="2"/>
  <c r="AI7" i="2"/>
  <c r="AJ7" i="2"/>
  <c r="AO7" i="2"/>
  <c r="AP7" i="2"/>
  <c r="AB7" i="2"/>
  <c r="AC7" i="2"/>
  <c r="AD7" i="2"/>
  <c r="AK7" i="2"/>
  <c r="AL7" i="2"/>
  <c r="AM7" i="2"/>
  <c r="AN7" i="2"/>
  <c r="AF8" i="2"/>
  <c r="AH8" i="2"/>
  <c r="AG8" i="2"/>
  <c r="AI8" i="2"/>
  <c r="AJ8" i="2"/>
  <c r="AK8" i="2"/>
  <c r="AA8" i="2"/>
  <c r="AB8" i="2"/>
  <c r="AC8" i="2"/>
  <c r="AD8" i="2"/>
  <c r="AE8" i="2"/>
  <c r="AL8" i="2"/>
  <c r="AM8" i="2"/>
  <c r="AN8" i="2"/>
  <c r="AO8" i="2"/>
  <c r="AP8" i="2"/>
  <c r="AG9" i="2"/>
  <c r="AH9" i="2"/>
  <c r="AJ9" i="2"/>
  <c r="AK9" i="2"/>
  <c r="AL9" i="2"/>
  <c r="AI9" i="2"/>
  <c r="AD9" i="2"/>
  <c r="AE9" i="2"/>
  <c r="AF9" i="2"/>
  <c r="AM9" i="2"/>
  <c r="AN9" i="2"/>
  <c r="AO9" i="2"/>
  <c r="AP9" i="2"/>
  <c r="AA9" i="2"/>
  <c r="AB9" i="2"/>
  <c r="AC9" i="2"/>
  <c r="E32" i="3"/>
  <c r="E31" i="3"/>
  <c r="E30" i="3"/>
  <c r="E28" i="3"/>
  <c r="A35" i="3" s="1"/>
  <c r="AN40" i="2" l="1" a="1"/>
  <c r="AN40" i="2" s="1"/>
  <c r="AN33" i="2" a="1"/>
  <c r="AN33" i="2" s="1"/>
  <c r="AL33" i="2" a="1"/>
  <c r="AL40" i="2" a="1"/>
  <c r="AL40" i="2" s="1"/>
  <c r="AH40" i="2" a="1"/>
  <c r="AH40" i="2" s="1"/>
  <c r="AH33" i="2" a="1"/>
  <c r="AH33" i="2" s="1"/>
  <c r="AG40" i="2" a="1"/>
  <c r="AG40" i="2" s="1"/>
  <c r="AG33" i="2" a="1"/>
  <c r="AG33" i="2" s="1"/>
  <c r="AP33" i="2" a="1"/>
  <c r="AP33" i="2" s="1"/>
  <c r="AP40" i="2" a="1"/>
  <c r="AP40" i="2" s="1"/>
  <c r="AM33" i="2" a="1"/>
  <c r="AM33" i="2" s="1"/>
  <c r="AM40" i="2" a="1"/>
  <c r="AM40" i="2" s="1"/>
  <c r="AC40" i="2" a="1"/>
  <c r="AC40" i="2" s="1"/>
  <c r="AC33" i="2" a="1"/>
  <c r="AC33" i="2" s="1"/>
  <c r="AE33" i="2" a="1"/>
  <c r="AE33" i="2" s="1"/>
  <c r="AE40" i="2" a="1"/>
  <c r="AE40" i="2" s="1"/>
  <c r="AO33" i="2" a="1"/>
  <c r="AO33" i="2" s="1"/>
  <c r="AO40" i="2" a="1"/>
  <c r="AO40" i="2" s="1"/>
  <c r="AB40" i="2" a="1"/>
  <c r="AB40" i="2" s="1"/>
  <c r="AB33" i="2" a="1"/>
  <c r="AB33" i="2" s="1"/>
  <c r="AK33" i="2" a="1"/>
  <c r="AK33" i="2" s="1"/>
  <c r="AK40" i="2" a="1"/>
  <c r="AK40" i="2" s="1"/>
  <c r="AD33" i="2" a="1"/>
  <c r="AD33" i="2" s="1"/>
  <c r="AD40" i="2" a="1"/>
  <c r="AD40" i="2" s="1"/>
  <c r="AI33" i="2" a="1"/>
  <c r="AI40" i="2" a="1"/>
  <c r="AI40" i="2" s="1"/>
  <c r="AJ40" i="2" a="1"/>
  <c r="AJ40" i="2" s="1"/>
  <c r="AJ33" i="2" a="1"/>
  <c r="AA33" i="2" a="1"/>
  <c r="AA33" i="2" s="1"/>
  <c r="AA40" i="2" a="1"/>
  <c r="AA40" i="2" s="1"/>
  <c r="AF40" i="2" a="1"/>
  <c r="AF40" i="2" s="1"/>
  <c r="AF33" i="2" a="1"/>
  <c r="AF33" i="2" s="1"/>
  <c r="AP39" i="2" a="1"/>
  <c r="AP39" i="2" s="1"/>
  <c r="AN39" i="2" a="1"/>
  <c r="AN39" i="2" s="1"/>
  <c r="AM39" i="2" a="1"/>
  <c r="AM39" i="2" s="1"/>
  <c r="AL39" i="2" a="1"/>
  <c r="AL39" i="2" s="1"/>
  <c r="AJ39" i="2" a="1"/>
  <c r="AJ39" i="2" s="1"/>
  <c r="AH39" i="2" a="1"/>
  <c r="AH39" i="2" s="1"/>
  <c r="AG39" i="2" a="1"/>
  <c r="AG39" i="2" s="1"/>
  <c r="AC39" i="2" a="1"/>
  <c r="AC39" i="2" s="1"/>
  <c r="AE39" i="2" a="1"/>
  <c r="AE39" i="2" s="1"/>
  <c r="AO39" i="2" a="1"/>
  <c r="AO39" i="2" s="1"/>
  <c r="AB39" i="2" a="1"/>
  <c r="AB39" i="2" s="1"/>
  <c r="AK39" i="2" a="1"/>
  <c r="AK39" i="2" s="1"/>
  <c r="AD39" i="2" a="1"/>
  <c r="AD39" i="2" s="1"/>
  <c r="AI39" i="2" a="1"/>
  <c r="AI39" i="2" s="1"/>
  <c r="AA39" i="2" a="1"/>
  <c r="AA39" i="2" s="1"/>
  <c r="AF39" i="2" a="1"/>
  <c r="AF39" i="2" s="1"/>
  <c r="AP31" i="2"/>
  <c r="AP32" i="2" a="1"/>
  <c r="AP32" i="2" s="1"/>
  <c r="AN31" i="2"/>
  <c r="AN32" i="2" a="1"/>
  <c r="AN32" i="2" s="1"/>
  <c r="AM31" i="2"/>
  <c r="AM32" i="2" a="1"/>
  <c r="AM32" i="2" s="1"/>
  <c r="AL31" i="2"/>
  <c r="AL32" i="2" a="1"/>
  <c r="AL32" i="2" s="1"/>
  <c r="AL33" i="2"/>
  <c r="AJ32" i="2" a="1"/>
  <c r="AJ32" i="2" s="1"/>
  <c r="AJ33" i="2"/>
  <c r="AJ31" i="2"/>
  <c r="AH32" i="2" a="1"/>
  <c r="AH32" i="2" s="1"/>
  <c r="AH31" i="2"/>
  <c r="AG32" i="2" a="1"/>
  <c r="AG32" i="2" s="1"/>
  <c r="AG31" i="2"/>
  <c r="AC31" i="2"/>
  <c r="AC32" i="2" a="1"/>
  <c r="AC32" i="2" s="1"/>
  <c r="AE32" i="2" a="1"/>
  <c r="AE32" i="2" s="1"/>
  <c r="AE31" i="2"/>
  <c r="AO31" i="2"/>
  <c r="AO32" i="2" a="1"/>
  <c r="AO32" i="2" s="1"/>
  <c r="AB31" i="2"/>
  <c r="AB32" i="2" a="1"/>
  <c r="AB32" i="2" s="1"/>
  <c r="AK32" i="2" a="1"/>
  <c r="AK32" i="2" s="1"/>
  <c r="AK31" i="2"/>
  <c r="AD31" i="2"/>
  <c r="AD32" i="2" a="1"/>
  <c r="AD32" i="2" s="1"/>
  <c r="AI33" i="2"/>
  <c r="AI32" i="2" a="1"/>
  <c r="AI32" i="2" s="1"/>
  <c r="AI31" i="2"/>
  <c r="AA32" i="2" a="1"/>
  <c r="AA32" i="2" s="1"/>
  <c r="AA31" i="2"/>
  <c r="AF32" i="2" a="1"/>
  <c r="AF32" i="2" s="1"/>
  <c r="AF31" i="2"/>
  <c r="A38" i="3"/>
  <c r="F46" i="3" s="1"/>
  <c r="AD38" i="2" l="1"/>
  <c r="AJ38" i="2"/>
  <c r="AG38" i="2"/>
  <c r="AI38" i="2"/>
  <c r="AE38" i="2"/>
  <c r="AF38" i="2"/>
  <c r="AK38" i="2"/>
  <c r="AC38" i="2"/>
  <c r="AM38" i="2"/>
  <c r="AL38" i="2"/>
  <c r="AA38" i="2"/>
  <c r="AB38" i="2"/>
  <c r="AO38" i="2"/>
  <c r="AH38" i="2"/>
  <c r="AN38" i="2"/>
  <c r="AP38" i="2"/>
  <c r="F44" i="3"/>
  <c r="F42" i="3"/>
  <c r="F45" i="3"/>
  <c r="F43" i="3"/>
  <c r="F20" i="3" l="1"/>
  <c r="F21" i="3"/>
  <c r="F18" i="3" l="1"/>
  <c r="F19" i="3"/>
</calcChain>
</file>

<file path=xl/sharedStrings.xml><?xml version="1.0" encoding="utf-8"?>
<sst xmlns="http://schemas.openxmlformats.org/spreadsheetml/2006/main" count="254" uniqueCount="97">
  <si>
    <t>Probe_1</t>
  </si>
  <si>
    <t>Probe_10</t>
  </si>
  <si>
    <t>Probe_2</t>
  </si>
  <si>
    <t>Probe_11</t>
  </si>
  <si>
    <t>Probe_4</t>
  </si>
  <si>
    <t>Probe_7</t>
  </si>
  <si>
    <t>Probe_14</t>
  </si>
  <si>
    <t>Probe_5</t>
  </si>
  <si>
    <t>Probe_8</t>
  </si>
  <si>
    <t>Probe_13</t>
  </si>
  <si>
    <t>Probe_16</t>
  </si>
  <si>
    <t>Probe_22</t>
  </si>
  <si>
    <t>Probe_24</t>
  </si>
  <si>
    <t>Probe_17</t>
  </si>
  <si>
    <t>Probe_23</t>
  </si>
  <si>
    <t>Probe_18</t>
  </si>
  <si>
    <t>Probe_20</t>
  </si>
  <si>
    <t>Probe_25</t>
  </si>
  <si>
    <t>Probe_19</t>
  </si>
  <si>
    <t>Probe_21</t>
  </si>
  <si>
    <t>Gruppe</t>
  </si>
  <si>
    <t>Datum</t>
  </si>
  <si>
    <t>Wetter</t>
  </si>
  <si>
    <t>Substrat_Nr</t>
  </si>
  <si>
    <t>Substrat</t>
  </si>
  <si>
    <t>Pflanzen</t>
  </si>
  <si>
    <t>Boden</t>
  </si>
  <si>
    <t>Teichläufer</t>
  </si>
  <si>
    <t>Wasserläufer</t>
  </si>
  <si>
    <t>Bachläufer</t>
  </si>
  <si>
    <t>Rückenschwimmer</t>
  </si>
  <si>
    <t>Tellerschnecken</t>
  </si>
  <si>
    <t>Sumpfdeckelschnecken</t>
  </si>
  <si>
    <t>Schlammschnecken</t>
  </si>
  <si>
    <t>Krebstiere</t>
  </si>
  <si>
    <t>Eintagsfliegen</t>
  </si>
  <si>
    <t>Schlammfliegen</t>
  </si>
  <si>
    <t>Käfer</t>
  </si>
  <si>
    <t>Libellen</t>
  </si>
  <si>
    <t>Köcherfliegen</t>
  </si>
  <si>
    <t>Wurmartige</t>
  </si>
  <si>
    <t>Zweiflügler</t>
  </si>
  <si>
    <t>Muscheln</t>
  </si>
  <si>
    <t>Länge (m)</t>
  </si>
  <si>
    <t>Breite1 (m)</t>
  </si>
  <si>
    <t>Breite2 (m)</t>
  </si>
  <si>
    <t>Tiefe1 (m)</t>
  </si>
  <si>
    <t>Tiefe2 (m)</t>
  </si>
  <si>
    <t>Ufer / Flachwasser</t>
  </si>
  <si>
    <t>Mittelwerte</t>
  </si>
  <si>
    <t>Mittelwerte [%]</t>
  </si>
  <si>
    <t>Schätzungen der Substrate:</t>
  </si>
  <si>
    <t>Total des Substrats im Weiher</t>
  </si>
  <si>
    <t>Gruppe A [%]</t>
  </si>
  <si>
    <t>Gruppe B [%]</t>
  </si>
  <si>
    <t>[Einheit]</t>
  </si>
  <si>
    <t>Wassersäule</t>
  </si>
  <si>
    <t>[m^2]</t>
  </si>
  <si>
    <t>[m^3]</t>
  </si>
  <si>
    <t>Freie Wasseroberfläche</t>
  </si>
  <si>
    <t xml:space="preserve">Gruppe A </t>
  </si>
  <si>
    <t xml:space="preserve">Gruppe B </t>
  </si>
  <si>
    <t>Prozentualer Anteil Substrat im Weiher %</t>
  </si>
  <si>
    <t>Proben_ID</t>
  </si>
  <si>
    <t>Oberfläche [m^2]:</t>
  </si>
  <si>
    <t xml:space="preserve">Volumen [m^3]: </t>
  </si>
  <si>
    <t>Wir nehmen an, dass der Weiher ungefähr aus einem Kreis (mit r = (B1/2)) und einem Rechteck ((2/3)*L1*B2) besteht, dies ergibt die Formel: ((2/3)*Länge*B2)+(Pi*(0.5B1^2)) und folgendes Ergebnis:</t>
  </si>
  <si>
    <t>Wir berechnen die zwei Flächen der beiden halben "Ovale" (Längsquerschnitte des Weihers), einmal mit B1 und T1 als radius 1 und radius 2, einmal mit T2 und B2 und multiplizieren dann mit der jeweiligen Länge des Weihers:</t>
  </si>
  <si>
    <t>A</t>
  </si>
  <si>
    <t>Wasseroberfläche</t>
  </si>
  <si>
    <t>Ufer</t>
  </si>
  <si>
    <t>Gruppe D</t>
  </si>
  <si>
    <t>Gruppe E</t>
  </si>
  <si>
    <t>Gruppe D [%]</t>
  </si>
  <si>
    <t>Gruppe E [%]</t>
  </si>
  <si>
    <r>
      <t>Beprobte Fläche(m2)/</t>
    </r>
    <r>
      <rPr>
        <sz val="11"/>
        <color rgb="FF00B050"/>
        <rFont val="Calibri"/>
        <family val="2"/>
        <scheme val="minor"/>
      </rPr>
      <t xml:space="preserve">Volumen(m3) </t>
    </r>
  </si>
  <si>
    <t>Multiplikationsfaktor (Totale Fläche/Volumen des Substrat/beprobter Teil des Substrates)</t>
  </si>
  <si>
    <t>B</t>
  </si>
  <si>
    <t>D</t>
  </si>
  <si>
    <t>E</t>
  </si>
  <si>
    <r>
      <rPr>
        <sz val="11"/>
        <color theme="1"/>
        <rFont val="Calibri"/>
        <family val="2"/>
        <scheme val="minor"/>
      </rPr>
      <t>Totale Fläche(m2)/</t>
    </r>
    <r>
      <rPr>
        <sz val="11"/>
        <color rgb="FF00B050"/>
        <rFont val="Calibri"/>
        <family val="2"/>
        <scheme val="minor"/>
      </rPr>
      <t>Volumen(m3)</t>
    </r>
    <r>
      <rPr>
        <sz val="11"/>
        <color theme="1"/>
        <rFont val="Calibri"/>
        <family val="2"/>
        <scheme val="minor"/>
      </rPr>
      <t xml:space="preserve"> des Substrates</t>
    </r>
  </si>
  <si>
    <t>Regnerisch</t>
  </si>
  <si>
    <t>C</t>
  </si>
  <si>
    <t>Probe_6</t>
  </si>
  <si>
    <t>Probe_9</t>
  </si>
  <si>
    <t>Probe_12</t>
  </si>
  <si>
    <t>Probe_15</t>
  </si>
  <si>
    <t>Probe_3</t>
  </si>
  <si>
    <r>
      <t xml:space="preserve">Schätzungen für Oberfläche und Volumen des Kappeliholzweihers: </t>
    </r>
    <r>
      <rPr>
        <b/>
        <sz val="10"/>
        <color rgb="FFC00000"/>
        <rFont val="Calibri"/>
        <family val="2"/>
        <scheme val="minor"/>
      </rPr>
      <t>07.05.2024</t>
    </r>
  </si>
  <si>
    <t>Gruppe C</t>
  </si>
  <si>
    <t>Gruppe C [%]</t>
  </si>
  <si>
    <r>
      <t xml:space="preserve">Schätzungen für Oberfläche und Volumen des Kappeliholzweihers: </t>
    </r>
    <r>
      <rPr>
        <b/>
        <sz val="10"/>
        <color rgb="FFC00000"/>
        <rFont val="Calibri"/>
        <family val="2"/>
        <scheme val="minor"/>
      </rPr>
      <t>14.05.2024</t>
    </r>
  </si>
  <si>
    <t>Sonnig</t>
  </si>
  <si>
    <t>Max</t>
  </si>
  <si>
    <t>Min</t>
  </si>
  <si>
    <t>Mittelwert</t>
  </si>
  <si>
    <t>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</si>
</sst>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5" borderId="5" xfId="0" applyFont="1" applyFill="1" applyBorder="1"/>
    <xf numFmtId="0" fontId="1" fillId="5" borderId="0" xfId="0" applyFont="1" applyFill="1"/>
    <xf numFmtId="0" fontId="1" fillId="0" borderId="6" xfId="0" applyFont="1" applyBorder="1"/>
    <xf numFmtId="0" fontId="1" fillId="0" borderId="5" xfId="0" applyFont="1" applyBorder="1"/>
    <xf numFmtId="0" fontId="1" fillId="7" borderId="5" xfId="0" applyFont="1" applyFill="1" applyBorder="1"/>
    <xf numFmtId="0" fontId="1" fillId="6" borderId="5" xfId="0" applyFont="1" applyFill="1" applyBorder="1"/>
    <xf numFmtId="0" fontId="1" fillId="6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2" fontId="1" fillId="0" borderId="0" xfId="0" applyNumberFormat="1" applyFont="1"/>
    <xf numFmtId="2" fontId="1" fillId="0" borderId="8" xfId="0" applyNumberFormat="1" applyFont="1" applyBorder="1"/>
    <xf numFmtId="2" fontId="1" fillId="0" borderId="5" xfId="0" applyNumberFormat="1" applyFont="1" applyBorder="1"/>
    <xf numFmtId="1" fontId="1" fillId="0" borderId="0" xfId="0" applyNumberFormat="1" applyFont="1"/>
    <xf numFmtId="1" fontId="1" fillId="0" borderId="8" xfId="0" applyNumberFormat="1" applyFont="1" applyBorder="1"/>
    <xf numFmtId="165" fontId="1" fillId="0" borderId="0" xfId="0" applyNumberFormat="1" applyFont="1"/>
    <xf numFmtId="1" fontId="0" fillId="8" borderId="10" xfId="0" applyNumberFormat="1" applyFill="1" applyBorder="1"/>
    <xf numFmtId="1" fontId="0" fillId="8" borderId="11" xfId="0" applyNumberFormat="1" applyFill="1" applyBorder="1"/>
    <xf numFmtId="1" fontId="0" fillId="8" borderId="1" xfId="0" applyNumberFormat="1" applyFill="1" applyBorder="1"/>
    <xf numFmtId="1" fontId="0" fillId="8" borderId="0" xfId="0" applyNumberFormat="1" applyFill="1"/>
    <xf numFmtId="0" fontId="0" fillId="3" borderId="0" xfId="0" applyFill="1" applyAlignment="1">
      <alignment horizontal="center"/>
    </xf>
    <xf numFmtId="0" fontId="0" fillId="0" borderId="12" xfId="0" applyBorder="1"/>
    <xf numFmtId="0" fontId="0" fillId="3" borderId="13" xfId="0" applyFill="1" applyBorder="1" applyAlignment="1">
      <alignment wrapText="1"/>
    </xf>
    <xf numFmtId="0" fontId="0" fillId="3" borderId="13" xfId="0" applyFill="1" applyBorder="1" applyAlignment="1">
      <alignment horizontal="center" wrapText="1"/>
    </xf>
    <xf numFmtId="0" fontId="0" fillId="4" borderId="14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" fontId="0" fillId="8" borderId="16" xfId="0" applyNumberFormat="1" applyFill="1" applyBorder="1"/>
    <xf numFmtId="164" fontId="4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1" fontId="0" fillId="8" borderId="6" xfId="0" applyNumberFormat="1" applyFill="1" applyBorder="1"/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" fontId="0" fillId="8" borderId="17" xfId="0" applyNumberFormat="1" applyFill="1" applyBorder="1"/>
    <xf numFmtId="1" fontId="0" fillId="8" borderId="8" xfId="0" applyNumberFormat="1" applyFill="1" applyBorder="1"/>
    <xf numFmtId="1" fontId="0" fillId="8" borderId="9" xfId="0" applyNumberFormat="1" applyFill="1" applyBorder="1"/>
    <xf numFmtId="1" fontId="0" fillId="0" borderId="0" xfId="0" applyNumberFormat="1"/>
  </cellXfs>
  <cellStyles count="1">
    <cellStyle name="Standard" xfId="0" builtinId="0"/>
  </cellStyles>
  <dxfs count="4"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Prozentuale mittlere Häufigkeiten der verschiedenen Familien</a:t>
            </a:r>
            <a:r>
              <a:rPr lang="de-CH" baseline="0"/>
              <a:t> pro Substrat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Daten!$AA$44</c:f>
              <c:strCache>
                <c:ptCount val="1"/>
                <c:pt idx="0">
                  <c:v>Teichläufer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Daten!$AA$45:$AA$59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6-4146-BE3E-717D457FE177}"/>
            </c:ext>
          </c:extLst>
        </c:ser>
        <c:ser>
          <c:idx val="1"/>
          <c:order val="1"/>
          <c:tx>
            <c:strRef>
              <c:f>Daten!$AB$44</c:f>
              <c:strCache>
                <c:ptCount val="1"/>
                <c:pt idx="0">
                  <c:v>Wasserläufer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Daten!$AB$45:$AB$59</c:f>
              <c:numCache>
                <c:formatCode>0</c:formatCode>
                <c:ptCount val="5"/>
                <c:pt idx="0" formatCode="General">
                  <c:v>107</c:v>
                </c:pt>
                <c:pt idx="1">
                  <c:v>2615.8000000000002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6-4146-BE3E-717D457FE177}"/>
            </c:ext>
          </c:extLst>
        </c:ser>
        <c:ser>
          <c:idx val="2"/>
          <c:order val="2"/>
          <c:tx>
            <c:strRef>
              <c:f>Daten!$AC$44</c:f>
              <c:strCache>
                <c:ptCount val="1"/>
                <c:pt idx="0">
                  <c:v>Bachläufer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Daten!$AC$45:$AC$59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6-4146-BE3E-717D457FE177}"/>
            </c:ext>
          </c:extLst>
        </c:ser>
        <c:ser>
          <c:idx val="3"/>
          <c:order val="3"/>
          <c:tx>
            <c:strRef>
              <c:f>Daten!$AD$44</c:f>
              <c:strCache>
                <c:ptCount val="1"/>
                <c:pt idx="0">
                  <c:v>Rückenschwimmer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Daten!$AD$45:$AD$59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8849</c:v>
                </c:pt>
                <c:pt idx="4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E6-4146-BE3E-717D457FE177}"/>
            </c:ext>
          </c:extLst>
        </c:ser>
        <c:ser>
          <c:idx val="4"/>
          <c:order val="4"/>
          <c:tx>
            <c:strRef>
              <c:f>Daten!$AE$44</c:f>
              <c:strCache>
                <c:ptCount val="1"/>
                <c:pt idx="0">
                  <c:v>Tellerschnecken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Daten!$AE$45:$AE$59</c:f>
              <c:numCache>
                <c:formatCode>General</c:formatCode>
                <c:ptCount val="5"/>
                <c:pt idx="0" formatCode="0">
                  <c:v>21.6</c:v>
                </c:pt>
                <c:pt idx="1">
                  <c:v>46935</c:v>
                </c:pt>
                <c:pt idx="2">
                  <c:v>8232</c:v>
                </c:pt>
                <c:pt idx="3">
                  <c:v>19863</c:v>
                </c:pt>
                <c:pt idx="4">
                  <c:v>69752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E6-4146-BE3E-717D457FE177}"/>
            </c:ext>
          </c:extLst>
        </c:ser>
        <c:ser>
          <c:idx val="5"/>
          <c:order val="5"/>
          <c:tx>
            <c:strRef>
              <c:f>Daten!$AF$44</c:f>
              <c:strCache>
                <c:ptCount val="1"/>
                <c:pt idx="0">
                  <c:v>Sumpfdeckelschnecken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Daten!$AF$45:$AF$59</c:f>
              <c:numCache>
                <c:formatCode>General</c:formatCode>
                <c:ptCount val="5"/>
                <c:pt idx="0">
                  <c:v>0</c:v>
                </c:pt>
                <c:pt idx="1">
                  <c:v>21230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E6-4146-BE3E-717D457FE177}"/>
            </c:ext>
          </c:extLst>
        </c:ser>
        <c:ser>
          <c:idx val="6"/>
          <c:order val="6"/>
          <c:tx>
            <c:strRef>
              <c:f>Daten!$AG$44</c:f>
              <c:strCache>
                <c:ptCount val="1"/>
                <c:pt idx="0">
                  <c:v>Schlammschnecken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Daten!$AG$45:$AG$59</c:f>
              <c:numCache>
                <c:formatCode>0</c:formatCode>
                <c:ptCount val="5"/>
                <c:pt idx="0">
                  <c:v>21.6</c:v>
                </c:pt>
                <c:pt idx="1">
                  <c:v>2615.8000000000002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E6-4146-BE3E-717D457FE177}"/>
            </c:ext>
          </c:extLst>
        </c:ser>
        <c:ser>
          <c:idx val="7"/>
          <c:order val="7"/>
          <c:tx>
            <c:strRef>
              <c:f>Daten!$AH$44</c:f>
              <c:strCache>
                <c:ptCount val="1"/>
                <c:pt idx="0">
                  <c:v>Krebstiere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Daten!$AH$45:$AH$59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2615.8000000000002</c:v>
                </c:pt>
                <c:pt idx="2">
                  <c:v>12126.86262831332</c:v>
                </c:pt>
                <c:pt idx="3">
                  <c:v>110</c:v>
                </c:pt>
                <c:pt idx="4" formatCode="General">
                  <c:v>22720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E6-4146-BE3E-717D457FE177}"/>
            </c:ext>
          </c:extLst>
        </c:ser>
        <c:ser>
          <c:idx val="8"/>
          <c:order val="8"/>
          <c:tx>
            <c:strRef>
              <c:f>Daten!$AI$44</c:f>
              <c:strCache>
                <c:ptCount val="1"/>
                <c:pt idx="0">
                  <c:v>Eintagsfliegen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Daten!$AI$45:$AI$59</c:f>
              <c:numCache>
                <c:formatCode>General</c:formatCode>
                <c:ptCount val="5"/>
                <c:pt idx="0">
                  <c:v>0</c:v>
                </c:pt>
                <c:pt idx="1">
                  <c:v>2806</c:v>
                </c:pt>
                <c:pt idx="2">
                  <c:v>21649</c:v>
                </c:pt>
                <c:pt idx="3">
                  <c:v>97502</c:v>
                </c:pt>
                <c:pt idx="4">
                  <c:v>108768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E6-4146-BE3E-717D457FE177}"/>
            </c:ext>
          </c:extLst>
        </c:ser>
        <c:ser>
          <c:idx val="9"/>
          <c:order val="9"/>
          <c:tx>
            <c:strRef>
              <c:f>Daten!$AJ$44</c:f>
              <c:strCache>
                <c:ptCount val="1"/>
                <c:pt idx="0">
                  <c:v>Schlammfliegen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Daten!$AJ$45:$AJ$59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E6-4146-BE3E-717D457FE177}"/>
            </c:ext>
          </c:extLst>
        </c:ser>
        <c:ser>
          <c:idx val="10"/>
          <c:order val="10"/>
          <c:tx>
            <c:strRef>
              <c:f>Daten!$AK$44</c:f>
              <c:strCache>
                <c:ptCount val="1"/>
                <c:pt idx="0">
                  <c:v>Käfer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Daten!$AK$45:$AK$59</c:f>
              <c:numCache>
                <c:formatCode>0</c:formatCode>
                <c:ptCount val="5"/>
                <c:pt idx="0" formatCode="General">
                  <c:v>26</c:v>
                </c:pt>
                <c:pt idx="1">
                  <c:v>381.6</c:v>
                </c:pt>
                <c:pt idx="2" formatCode="General">
                  <c:v>0</c:v>
                </c:pt>
                <c:pt idx="3">
                  <c:v>1514</c:v>
                </c:pt>
                <c:pt idx="4">
                  <c:v>24325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E6-4146-BE3E-717D457FE177}"/>
            </c:ext>
          </c:extLst>
        </c:ser>
        <c:ser>
          <c:idx val="11"/>
          <c:order val="11"/>
          <c:tx>
            <c:strRef>
              <c:f>Daten!$AL$44</c:f>
              <c:strCache>
                <c:ptCount val="1"/>
                <c:pt idx="0">
                  <c:v>Libellen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Daten!$AL$45:$AL$59</c:f>
              <c:numCache>
                <c:formatCode>General</c:formatCode>
                <c:ptCount val="5"/>
                <c:pt idx="0">
                  <c:v>0</c:v>
                </c:pt>
                <c:pt idx="1">
                  <c:v>10638</c:v>
                </c:pt>
                <c:pt idx="2">
                  <c:v>2570</c:v>
                </c:pt>
                <c:pt idx="3">
                  <c:v>80828</c:v>
                </c:pt>
                <c:pt idx="4">
                  <c:v>50298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E6-4146-BE3E-717D457FE177}"/>
            </c:ext>
          </c:extLst>
        </c:ser>
        <c:ser>
          <c:idx val="12"/>
          <c:order val="12"/>
          <c:tx>
            <c:strRef>
              <c:f>Daten!$AM$44</c:f>
              <c:strCache>
                <c:ptCount val="1"/>
                <c:pt idx="0">
                  <c:v>Köcherfliegen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Daten!$AM$45:$AM$59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E6-4146-BE3E-717D457FE177}"/>
            </c:ext>
          </c:extLst>
        </c:ser>
        <c:ser>
          <c:idx val="13"/>
          <c:order val="13"/>
          <c:tx>
            <c:strRef>
              <c:f>Daten!$AN$44</c:f>
              <c:strCache>
                <c:ptCount val="1"/>
                <c:pt idx="0">
                  <c:v>Wurmartige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Daten!$AN$45:$AN$59</c:f>
              <c:numCache>
                <c:formatCode>General</c:formatCode>
                <c:ptCount val="5"/>
                <c:pt idx="0">
                  <c:v>0</c:v>
                </c:pt>
                <c:pt idx="1">
                  <c:v>81353</c:v>
                </c:pt>
                <c:pt idx="2">
                  <c:v>185039</c:v>
                </c:pt>
                <c:pt idx="3">
                  <c:v>4750</c:v>
                </c:pt>
                <c:pt idx="4" formatCode="0">
                  <c:v>322185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E6-4146-BE3E-717D457FE177}"/>
            </c:ext>
          </c:extLst>
        </c:ser>
        <c:ser>
          <c:idx val="14"/>
          <c:order val="14"/>
          <c:tx>
            <c:strRef>
              <c:f>Daten!$AO$44</c:f>
              <c:strCache>
                <c:ptCount val="1"/>
                <c:pt idx="0">
                  <c:v>Zweiflügler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Daten!$AO$45:$AO$59</c:f>
              <c:numCache>
                <c:formatCode>General</c:formatCode>
                <c:ptCount val="5"/>
                <c:pt idx="0">
                  <c:v>0</c:v>
                </c:pt>
                <c:pt idx="1">
                  <c:v>369933</c:v>
                </c:pt>
                <c:pt idx="2">
                  <c:v>3585</c:v>
                </c:pt>
                <c:pt idx="3">
                  <c:v>10274</c:v>
                </c:pt>
                <c:pt idx="4" formatCode="0">
                  <c:v>17916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E6-4146-BE3E-717D457FE177}"/>
            </c:ext>
          </c:extLst>
        </c:ser>
        <c:ser>
          <c:idx val="15"/>
          <c:order val="15"/>
          <c:tx>
            <c:strRef>
              <c:f>Daten!$AP$44</c:f>
              <c:strCache>
                <c:ptCount val="1"/>
                <c:pt idx="0">
                  <c:v>Muscheln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Daten!$Y$45:$Z$59</c:f>
              <c:multiLvlStrCache>
                <c:ptCount val="5"/>
                <c:lvl>
                  <c:pt idx="0">
                    <c:v>Mittelwert</c:v>
                  </c:pt>
                  <c:pt idx="1">
                    <c:v>Mittelwert</c:v>
                  </c:pt>
                  <c:pt idx="2">
                    <c:v>Mittelwert</c:v>
                  </c:pt>
                  <c:pt idx="3">
                    <c:v>Mittelwert</c:v>
                  </c:pt>
                  <c:pt idx="4">
                    <c:v>Mittelwert</c:v>
                  </c:pt>
                </c:lvl>
                <c:lvl>
                  <c:pt idx="0">
                    <c:v>Wasseroberfläche</c:v>
                  </c:pt>
                  <c:pt idx="1">
                    <c:v>Ufer</c:v>
                  </c:pt>
                  <c:pt idx="2">
                    <c:v>Wassersäule</c:v>
                  </c:pt>
                  <c:pt idx="3">
                    <c:v>Pflanzen</c:v>
                  </c:pt>
                  <c:pt idx="4">
                    <c:v>Boden</c:v>
                  </c:pt>
                </c:lvl>
              </c:multiLvlStrCache>
            </c:multiLvlStrRef>
          </c:cat>
          <c:val>
            <c:numRef>
              <c:f>Daten!$AP$45:$AP$59</c:f>
              <c:numCache>
                <c:formatCode>General</c:formatCode>
                <c:ptCount val="5"/>
                <c:pt idx="0">
                  <c:v>0</c:v>
                </c:pt>
                <c:pt idx="1">
                  <c:v>2806</c:v>
                </c:pt>
                <c:pt idx="2">
                  <c:v>0</c:v>
                </c:pt>
                <c:pt idx="3">
                  <c:v>0</c:v>
                </c:pt>
                <c:pt idx="4" formatCode="0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E6-4146-BE3E-717D457F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4414623"/>
        <c:axId val="1634408863"/>
      </c:barChart>
      <c:catAx>
        <c:axId val="1634414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Substrate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4408863"/>
        <c:crosses val="autoZero"/>
        <c:auto val="1"/>
        <c:lblAlgn val="ctr"/>
        <c:lblOffset val="100"/>
        <c:noMultiLvlLbl val="0"/>
      </c:catAx>
      <c:valAx>
        <c:axId val="163440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Prozentuale häuffigkeit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441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346364</xdr:colOff>
      <xdr:row>60</xdr:row>
      <xdr:rowOff>177382</xdr:rowOff>
    </xdr:from>
    <xdr:to>
      <xdr:col>39</xdr:col>
      <xdr:colOff>699540</xdr:colOff>
      <xdr:row>97</xdr:row>
      <xdr:rowOff>34636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419894B-902E-79EB-2E2C-E0A5E6735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4AF353-F512-4622-8C21-BC0B1DB28117}" name="Tabelle2" displayName="Tabelle2" ref="Y44:AP59" totalsRowShown="0">
  <autoFilter ref="Y44:AP59" xr:uid="{BF4AF353-F512-4622-8C21-BC0B1DB28117}">
    <filterColumn colId="1">
      <filters>
        <filter val="Mittelwert"/>
      </filters>
    </filterColumn>
  </autoFilter>
  <tableColumns count="18">
    <tableColumn id="1" xr3:uid="{19216935-3E58-4B13-B48C-E58023B78A6C}" name="Substrat"/>
    <tableColumn id="2" xr3:uid="{C47270F5-73B3-4DAD-9CCD-FFD6D9D48443}" name="Wert"/>
    <tableColumn id="3" xr3:uid="{8568664F-8995-40F1-9BD5-29056F985B30}" name="Teichläufer"/>
    <tableColumn id="4" xr3:uid="{3964C2FE-5F78-492C-A0F7-77ABA3EFD8DC}" name="Wasserläufer"/>
    <tableColumn id="5" xr3:uid="{4C3A190B-377D-42DE-A346-02B663BAB551}" name="Bachläufer"/>
    <tableColumn id="6" xr3:uid="{1CF793BE-26BC-4F53-B26F-0A3A55F7E3C5}" name="Rückenschwimmer"/>
    <tableColumn id="7" xr3:uid="{50FC1652-44CB-4874-B681-A84797DF8D33}" name="Tellerschnecken"/>
    <tableColumn id="8" xr3:uid="{6618E1D2-DFF5-49D4-8742-9CF30428EFBD}" name="Sumpfdeckelschnecken"/>
    <tableColumn id="9" xr3:uid="{B5070B89-BFEC-44B4-8B25-B8CCE33C5634}" name="Schlammschnecken"/>
    <tableColumn id="10" xr3:uid="{17F767DB-1A77-4F5F-A5C1-E93BE916CE56}" name="Krebstiere"/>
    <tableColumn id="11" xr3:uid="{8BAA4DAE-8041-4B70-BCCD-68B27690A581}" name="Eintagsfliegen"/>
    <tableColumn id="12" xr3:uid="{8CAEA246-76FA-4E62-89FE-16B0844F0F11}" name="Schlammfliegen"/>
    <tableColumn id="13" xr3:uid="{018D0726-067F-4016-961A-11E49EC1515B}" name="Käfer" dataDxfId="3"/>
    <tableColumn id="14" xr3:uid="{0F3C95EE-EB79-43D1-9447-1C96EBF8F22F}" name="Libellen"/>
    <tableColumn id="15" xr3:uid="{37DEDF24-56D8-4ACE-8212-E5419FE2A723}" name="Köcherfliegen"/>
    <tableColumn id="16" xr3:uid="{3C817E2F-FE8F-4004-B918-88323764BC37}" name="Wurmartige" dataDxfId="2"/>
    <tableColumn id="17" xr3:uid="{3D0BF506-DB25-4CE4-A5A3-8B5EC52E527A}" name="Zweiflügler" dataDxfId="1"/>
    <tableColumn id="18" xr3:uid="{C557046D-4106-4A3F-8013-121977A1B0D7}" name="Muschel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AP59"/>
  <sheetViews>
    <sheetView tabSelected="1" topLeftCell="P1" zoomScale="66" zoomScaleNormal="145" zoomScaleSheetLayoutView="120" workbookViewId="0">
      <selection activeCell="X44" sqref="X44"/>
    </sheetView>
  </sheetViews>
  <sheetFormatPr baseColWidth="10" defaultColWidth="8.88671875" defaultRowHeight="14.4" x14ac:dyDescent="0.3"/>
  <cols>
    <col min="1" max="1" width="12.44140625" bestFit="1" customWidth="1"/>
    <col min="2" max="2" width="8.5546875" bestFit="1" customWidth="1"/>
    <col min="3" max="3" width="13.33203125" customWidth="1"/>
    <col min="4" max="4" width="25.44140625" bestFit="1" customWidth="1"/>
    <col min="5" max="5" width="13.5546875" bestFit="1" customWidth="1"/>
    <col min="6" max="6" width="17.109375" bestFit="1" customWidth="1"/>
    <col min="7" max="7" width="26.44140625" bestFit="1" customWidth="1"/>
    <col min="8" max="8" width="22.44140625" bestFit="1" customWidth="1"/>
    <col min="9" max="9" width="25.109375" customWidth="1"/>
    <col min="10" max="10" width="44.5546875" bestFit="1" customWidth="1"/>
    <col min="11" max="11" width="14.5546875" style="4" customWidth="1"/>
    <col min="12" max="24" width="10.5546875" customWidth="1"/>
    <col min="25" max="25" width="11.109375" customWidth="1"/>
    <col min="26" max="33" width="11.44140625" customWidth="1"/>
    <col min="34" max="34" width="12.33203125" customWidth="1"/>
    <col min="35" max="35" width="12" customWidth="1"/>
    <col min="36" max="39" width="12.33203125" customWidth="1"/>
    <col min="40" max="40" width="13" bestFit="1" customWidth="1"/>
    <col min="41" max="42" width="12.33203125" customWidth="1"/>
  </cols>
  <sheetData>
    <row r="1" spans="1:42" ht="44.4" customHeight="1" x14ac:dyDescent="0.3">
      <c r="A1" s="30" t="s">
        <v>63</v>
      </c>
      <c r="B1" s="31" t="s">
        <v>20</v>
      </c>
      <c r="C1" s="31" t="s">
        <v>21</v>
      </c>
      <c r="D1" s="31" t="s">
        <v>22</v>
      </c>
      <c r="E1" s="31" t="s">
        <v>23</v>
      </c>
      <c r="F1" s="31" t="s">
        <v>24</v>
      </c>
      <c r="G1" s="32" t="s">
        <v>75</v>
      </c>
      <c r="H1" s="32" t="s">
        <v>62</v>
      </c>
      <c r="I1" s="32" t="s">
        <v>80</v>
      </c>
      <c r="J1" s="31" t="s">
        <v>76</v>
      </c>
      <c r="K1" s="33" t="s">
        <v>27</v>
      </c>
      <c r="L1" s="34" t="s">
        <v>28</v>
      </c>
      <c r="M1" s="34" t="s">
        <v>29</v>
      </c>
      <c r="N1" s="34" t="s">
        <v>30</v>
      </c>
      <c r="O1" s="34" t="s">
        <v>31</v>
      </c>
      <c r="P1" s="34" t="s">
        <v>32</v>
      </c>
      <c r="Q1" s="34" t="s">
        <v>33</v>
      </c>
      <c r="R1" s="34" t="s">
        <v>34</v>
      </c>
      <c r="S1" s="34" t="s">
        <v>35</v>
      </c>
      <c r="T1" s="34" t="s">
        <v>36</v>
      </c>
      <c r="U1" s="34" t="s">
        <v>37</v>
      </c>
      <c r="V1" s="34" t="s">
        <v>38</v>
      </c>
      <c r="W1" s="34" t="s">
        <v>39</v>
      </c>
      <c r="X1" s="34" t="s">
        <v>40</v>
      </c>
      <c r="Y1" s="34" t="s">
        <v>41</v>
      </c>
      <c r="Z1" s="34" t="s">
        <v>42</v>
      </c>
      <c r="AA1" s="35" t="s">
        <v>27</v>
      </c>
      <c r="AB1" s="36" t="s">
        <v>28</v>
      </c>
      <c r="AC1" s="36" t="s">
        <v>29</v>
      </c>
      <c r="AD1" s="36" t="s">
        <v>30</v>
      </c>
      <c r="AE1" s="36" t="s">
        <v>31</v>
      </c>
      <c r="AF1" s="36" t="s">
        <v>32</v>
      </c>
      <c r="AG1" s="36" t="s">
        <v>33</v>
      </c>
      <c r="AH1" s="36" t="s">
        <v>34</v>
      </c>
      <c r="AI1" s="36" t="s">
        <v>35</v>
      </c>
      <c r="AJ1" s="36" t="s">
        <v>36</v>
      </c>
      <c r="AK1" s="36" t="s">
        <v>37</v>
      </c>
      <c r="AL1" s="36" t="s">
        <v>38</v>
      </c>
      <c r="AM1" s="36" t="s">
        <v>39</v>
      </c>
      <c r="AN1" s="36" t="s">
        <v>40</v>
      </c>
      <c r="AO1" s="36" t="s">
        <v>41</v>
      </c>
      <c r="AP1" s="37" t="s">
        <v>42</v>
      </c>
    </row>
    <row r="2" spans="1:42" hidden="1" x14ac:dyDescent="0.3">
      <c r="A2" s="38" t="s">
        <v>0</v>
      </c>
      <c r="B2" s="29" t="s">
        <v>68</v>
      </c>
      <c r="C2" s="39">
        <v>45419</v>
      </c>
      <c r="D2" s="29" t="s">
        <v>81</v>
      </c>
      <c r="E2" s="29">
        <v>1</v>
      </c>
      <c r="F2" s="29" t="s">
        <v>69</v>
      </c>
      <c r="G2" s="40">
        <v>0.16</v>
      </c>
      <c r="H2" s="29">
        <v>25</v>
      </c>
      <c r="I2" s="41">
        <v>53.865537772921918</v>
      </c>
      <c r="J2" s="41">
        <f>I2/G2</f>
        <v>336.65961108076198</v>
      </c>
      <c r="K2" s="3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25">
        <f t="shared" ref="AA2:AA26" si="0">$J2*K2</f>
        <v>0</v>
      </c>
      <c r="AB2" s="26">
        <f t="shared" ref="AB2:AB26" si="1">$J2*L2</f>
        <v>0</v>
      </c>
      <c r="AC2" s="26">
        <f t="shared" ref="AC2:AC26" si="2">$J2*M2</f>
        <v>0</v>
      </c>
      <c r="AD2" s="26">
        <f t="shared" ref="AD2:AD26" si="3">$J2*N2</f>
        <v>0</v>
      </c>
      <c r="AE2" s="26">
        <f t="shared" ref="AE2:AI3" si="4">$J2*O2</f>
        <v>0</v>
      </c>
      <c r="AF2" s="26">
        <f t="shared" si="4"/>
        <v>0</v>
      </c>
      <c r="AG2" s="26">
        <f t="shared" si="4"/>
        <v>0</v>
      </c>
      <c r="AH2" s="26">
        <f t="shared" si="4"/>
        <v>0</v>
      </c>
      <c r="AI2" s="26">
        <f t="shared" si="4"/>
        <v>0</v>
      </c>
      <c r="AJ2" s="26">
        <f t="shared" ref="AJ2:AP3" si="5">$J2*T2</f>
        <v>0</v>
      </c>
      <c r="AK2" s="26">
        <f t="shared" si="5"/>
        <v>0</v>
      </c>
      <c r="AL2" s="26">
        <f t="shared" si="5"/>
        <v>0</v>
      </c>
      <c r="AM2" s="26">
        <f t="shared" si="5"/>
        <v>0</v>
      </c>
      <c r="AN2" s="26">
        <f t="shared" si="5"/>
        <v>0</v>
      </c>
      <c r="AO2" s="26">
        <f t="shared" si="5"/>
        <v>0</v>
      </c>
      <c r="AP2" s="43">
        <f t="shared" si="5"/>
        <v>0</v>
      </c>
    </row>
    <row r="3" spans="1:42" hidden="1" x14ac:dyDescent="0.3">
      <c r="A3" s="38" t="s">
        <v>2</v>
      </c>
      <c r="B3" s="29" t="s">
        <v>68</v>
      </c>
      <c r="C3" s="39">
        <v>45419</v>
      </c>
      <c r="D3" s="29" t="s">
        <v>81</v>
      </c>
      <c r="E3" s="29">
        <v>2</v>
      </c>
      <c r="F3" s="29" t="s">
        <v>70</v>
      </c>
      <c r="G3" s="44">
        <v>6.7599999999999993E-2</v>
      </c>
      <c r="H3" s="29">
        <v>30</v>
      </c>
      <c r="I3" s="45">
        <v>119.27369078289854</v>
      </c>
      <c r="J3" s="41">
        <f t="shared" ref="J3:J26" si="6">I3/G3</f>
        <v>1764.4037098061915</v>
      </c>
      <c r="K3" s="3"/>
      <c r="L3" s="42"/>
      <c r="M3" s="42"/>
      <c r="N3" s="42"/>
      <c r="O3" s="42"/>
      <c r="P3" s="42"/>
      <c r="Q3" s="42"/>
      <c r="R3" s="42"/>
      <c r="S3" s="42">
        <v>1</v>
      </c>
      <c r="T3" s="42"/>
      <c r="U3" s="42"/>
      <c r="V3" s="42"/>
      <c r="W3" s="42"/>
      <c r="X3" s="42">
        <v>2</v>
      </c>
      <c r="Y3" s="42">
        <v>1</v>
      </c>
      <c r="Z3" s="42">
        <v>1</v>
      </c>
      <c r="AA3" s="27">
        <f t="shared" si="0"/>
        <v>0</v>
      </c>
      <c r="AB3" s="28">
        <f t="shared" si="1"/>
        <v>0</v>
      </c>
      <c r="AC3" s="28">
        <f t="shared" si="2"/>
        <v>0</v>
      </c>
      <c r="AD3" s="28">
        <f t="shared" si="3"/>
        <v>0</v>
      </c>
      <c r="AE3" s="28">
        <f t="shared" si="4"/>
        <v>0</v>
      </c>
      <c r="AF3" s="28">
        <f t="shared" si="4"/>
        <v>0</v>
      </c>
      <c r="AG3" s="28">
        <f t="shared" si="4"/>
        <v>0</v>
      </c>
      <c r="AH3" s="28">
        <f t="shared" si="4"/>
        <v>0</v>
      </c>
      <c r="AI3" s="28">
        <f t="shared" si="4"/>
        <v>1764.4037098061915</v>
      </c>
      <c r="AJ3" s="28">
        <f t="shared" si="5"/>
        <v>0</v>
      </c>
      <c r="AK3" s="28">
        <f t="shared" si="5"/>
        <v>0</v>
      </c>
      <c r="AL3" s="28">
        <f t="shared" si="5"/>
        <v>0</v>
      </c>
      <c r="AM3" s="28">
        <f t="shared" si="5"/>
        <v>0</v>
      </c>
      <c r="AN3" s="28">
        <f t="shared" si="5"/>
        <v>3528.807419612383</v>
      </c>
      <c r="AO3" s="28">
        <f t="shared" si="5"/>
        <v>1764.4037098061915</v>
      </c>
      <c r="AP3" s="46">
        <f t="shared" si="5"/>
        <v>1764.4037098061915</v>
      </c>
    </row>
    <row r="4" spans="1:42" hidden="1" x14ac:dyDescent="0.3">
      <c r="A4" s="38" t="s">
        <v>87</v>
      </c>
      <c r="B4" s="29" t="s">
        <v>68</v>
      </c>
      <c r="C4" s="39">
        <v>45419</v>
      </c>
      <c r="D4" s="29" t="s">
        <v>81</v>
      </c>
      <c r="E4" s="29">
        <v>3</v>
      </c>
      <c r="F4" s="29" t="s">
        <v>56</v>
      </c>
      <c r="G4" s="47">
        <v>9.4640000000000002E-3</v>
      </c>
      <c r="H4" s="29">
        <v>100</v>
      </c>
      <c r="I4" s="48">
        <v>81.977591367398048</v>
      </c>
      <c r="J4" s="41">
        <f t="shared" si="6"/>
        <v>8662.0447345095145</v>
      </c>
      <c r="K4" s="3"/>
      <c r="L4" s="42"/>
      <c r="M4" s="42"/>
      <c r="N4" s="42"/>
      <c r="O4" s="42">
        <v>4</v>
      </c>
      <c r="P4" s="42"/>
      <c r="Q4" s="42"/>
      <c r="R4" s="42">
        <v>7</v>
      </c>
      <c r="S4" s="42">
        <v>2</v>
      </c>
      <c r="T4" s="42"/>
      <c r="U4" s="42"/>
      <c r="V4" s="42">
        <v>1</v>
      </c>
      <c r="W4" s="42"/>
      <c r="X4" s="42"/>
      <c r="Y4" s="42">
        <v>2</v>
      </c>
      <c r="Z4" s="42"/>
      <c r="AA4" s="27">
        <f t="shared" si="0"/>
        <v>0</v>
      </c>
      <c r="AB4" s="28">
        <f t="shared" si="1"/>
        <v>0</v>
      </c>
      <c r="AC4" s="28">
        <f t="shared" si="2"/>
        <v>0</v>
      </c>
      <c r="AD4" s="28">
        <f t="shared" si="3"/>
        <v>0</v>
      </c>
      <c r="AE4" s="28">
        <f t="shared" ref="AE4:AE26" si="7">$J4*O4</f>
        <v>34648.178938038058</v>
      </c>
      <c r="AF4" s="28">
        <f t="shared" ref="AF4:AF26" si="8">$J4*P4</f>
        <v>0</v>
      </c>
      <c r="AG4" s="28">
        <f t="shared" ref="AG4:AG26" si="9">$J4*Q4</f>
        <v>0</v>
      </c>
      <c r="AH4" s="28">
        <f t="shared" ref="AH4:AH26" si="10">$J4*R4</f>
        <v>60634.313141566599</v>
      </c>
      <c r="AI4" s="28">
        <f t="shared" ref="AI4:AI26" si="11">$J4*S4</f>
        <v>17324.089469019029</v>
      </c>
      <c r="AJ4" s="28">
        <f t="shared" ref="AJ4:AJ26" si="12">$J4*T4</f>
        <v>0</v>
      </c>
      <c r="AK4" s="28">
        <f t="shared" ref="AK4:AK26" si="13">$J4*U4</f>
        <v>0</v>
      </c>
      <c r="AL4" s="28">
        <f t="shared" ref="AL4:AL26" si="14">$J4*V4</f>
        <v>8662.0447345095145</v>
      </c>
      <c r="AM4" s="28">
        <f t="shared" ref="AM4:AM26" si="15">$J4*W4</f>
        <v>0</v>
      </c>
      <c r="AN4" s="28">
        <f t="shared" ref="AN4:AN26" si="16">$J4*X4</f>
        <v>0</v>
      </c>
      <c r="AO4" s="28">
        <f t="shared" ref="AO4:AO26" si="17">$J4*Y4</f>
        <v>17324.089469019029</v>
      </c>
      <c r="AP4" s="46">
        <f t="shared" ref="AP4:AP26" si="18">$J4*Z4</f>
        <v>0</v>
      </c>
    </row>
    <row r="5" spans="1:42" hidden="1" x14ac:dyDescent="0.3">
      <c r="A5" s="38" t="s">
        <v>4</v>
      </c>
      <c r="B5" s="29" t="s">
        <v>68</v>
      </c>
      <c r="C5" s="39">
        <v>45419</v>
      </c>
      <c r="D5" s="29" t="s">
        <v>81</v>
      </c>
      <c r="E5" s="29">
        <v>4</v>
      </c>
      <c r="F5" s="29" t="s">
        <v>25</v>
      </c>
      <c r="G5" s="47">
        <v>8.2500000000000004E-2</v>
      </c>
      <c r="H5" s="29">
        <v>75</v>
      </c>
      <c r="I5" s="48">
        <v>176.98676696817205</v>
      </c>
      <c r="J5" s="41">
        <f t="shared" si="6"/>
        <v>2145.2941450687522</v>
      </c>
      <c r="K5" s="3"/>
      <c r="L5" s="42"/>
      <c r="M5" s="42"/>
      <c r="N5" s="42"/>
      <c r="O5" s="42">
        <v>1</v>
      </c>
      <c r="P5" s="42"/>
      <c r="Q5" s="42"/>
      <c r="R5" s="42"/>
      <c r="S5" s="42">
        <v>3</v>
      </c>
      <c r="T5" s="42"/>
      <c r="U5" s="42"/>
      <c r="V5" s="42">
        <v>5</v>
      </c>
      <c r="W5" s="42"/>
      <c r="X5" s="42"/>
      <c r="Y5" s="42">
        <v>1</v>
      </c>
      <c r="Z5" s="42"/>
      <c r="AA5" s="27">
        <f t="shared" si="0"/>
        <v>0</v>
      </c>
      <c r="AB5" s="28">
        <f t="shared" si="1"/>
        <v>0</v>
      </c>
      <c r="AC5" s="28">
        <f t="shared" si="2"/>
        <v>0</v>
      </c>
      <c r="AD5" s="28">
        <f t="shared" si="3"/>
        <v>0</v>
      </c>
      <c r="AE5" s="28">
        <f t="shared" si="7"/>
        <v>2145.2941450687522</v>
      </c>
      <c r="AF5" s="28">
        <f t="shared" si="8"/>
        <v>0</v>
      </c>
      <c r="AG5" s="28">
        <f t="shared" si="9"/>
        <v>0</v>
      </c>
      <c r="AH5" s="28">
        <f t="shared" si="10"/>
        <v>0</v>
      </c>
      <c r="AI5" s="28">
        <f t="shared" si="11"/>
        <v>6435.8824352062566</v>
      </c>
      <c r="AJ5" s="28">
        <f t="shared" si="12"/>
        <v>0</v>
      </c>
      <c r="AK5" s="28">
        <f t="shared" si="13"/>
        <v>0</v>
      </c>
      <c r="AL5" s="28">
        <f t="shared" si="14"/>
        <v>10726.470725343761</v>
      </c>
      <c r="AM5" s="28">
        <f t="shared" si="15"/>
        <v>0</v>
      </c>
      <c r="AN5" s="28">
        <f t="shared" si="16"/>
        <v>0</v>
      </c>
      <c r="AO5" s="28">
        <f t="shared" si="17"/>
        <v>2145.2941450687522</v>
      </c>
      <c r="AP5" s="46">
        <f t="shared" si="18"/>
        <v>0</v>
      </c>
    </row>
    <row r="6" spans="1:42" x14ac:dyDescent="0.3">
      <c r="A6" s="38" t="s">
        <v>7</v>
      </c>
      <c r="B6" s="29" t="s">
        <v>68</v>
      </c>
      <c r="C6" s="39">
        <v>45419</v>
      </c>
      <c r="D6" s="29" t="s">
        <v>81</v>
      </c>
      <c r="E6" s="29">
        <v>5</v>
      </c>
      <c r="F6" s="29" t="s">
        <v>26</v>
      </c>
      <c r="G6" s="40">
        <v>6.7599999999999993E-2</v>
      </c>
      <c r="H6" s="29">
        <v>70</v>
      </c>
      <c r="I6" s="41">
        <v>111.57861395819542</v>
      </c>
      <c r="J6" s="41">
        <f t="shared" si="6"/>
        <v>1650.5712123993408</v>
      </c>
      <c r="K6" s="3"/>
      <c r="L6" s="42"/>
      <c r="M6" s="42"/>
      <c r="N6" s="42">
        <v>1</v>
      </c>
      <c r="O6" s="42">
        <v>8</v>
      </c>
      <c r="P6" s="42"/>
      <c r="Q6" s="42"/>
      <c r="R6" s="42">
        <v>1</v>
      </c>
      <c r="S6" s="42">
        <v>8</v>
      </c>
      <c r="T6" s="42"/>
      <c r="U6" s="42">
        <v>1</v>
      </c>
      <c r="V6" s="42">
        <v>4</v>
      </c>
      <c r="W6" s="42"/>
      <c r="X6" s="42">
        <v>261</v>
      </c>
      <c r="Y6" s="42">
        <v>28</v>
      </c>
      <c r="Z6" s="42">
        <v>3</v>
      </c>
      <c r="AA6" s="27">
        <f t="shared" si="0"/>
        <v>0</v>
      </c>
      <c r="AB6" s="28">
        <f t="shared" si="1"/>
        <v>0</v>
      </c>
      <c r="AC6" s="28">
        <f t="shared" si="2"/>
        <v>0</v>
      </c>
      <c r="AD6" s="28">
        <f t="shared" si="3"/>
        <v>1650.5712123993408</v>
      </c>
      <c r="AE6" s="28">
        <f t="shared" si="7"/>
        <v>13204.569699194726</v>
      </c>
      <c r="AF6" s="28">
        <f t="shared" si="8"/>
        <v>0</v>
      </c>
      <c r="AG6" s="28">
        <f t="shared" si="9"/>
        <v>0</v>
      </c>
      <c r="AH6" s="28">
        <f t="shared" si="10"/>
        <v>1650.5712123993408</v>
      </c>
      <c r="AI6" s="28">
        <f t="shared" si="11"/>
        <v>13204.569699194726</v>
      </c>
      <c r="AJ6" s="28">
        <f t="shared" si="12"/>
        <v>0</v>
      </c>
      <c r="AK6" s="28">
        <f t="shared" si="13"/>
        <v>1650.5712123993408</v>
      </c>
      <c r="AL6" s="28">
        <f t="shared" si="14"/>
        <v>6602.2848495973631</v>
      </c>
      <c r="AM6" s="28">
        <f t="shared" si="15"/>
        <v>0</v>
      </c>
      <c r="AN6" s="28">
        <f t="shared" si="16"/>
        <v>430799.08643622795</v>
      </c>
      <c r="AO6" s="28">
        <f t="shared" si="17"/>
        <v>46215.993947181545</v>
      </c>
      <c r="AP6" s="46">
        <f t="shared" si="18"/>
        <v>4951.7136371980223</v>
      </c>
    </row>
    <row r="7" spans="1:42" hidden="1" x14ac:dyDescent="0.3">
      <c r="A7" s="38" t="s">
        <v>83</v>
      </c>
      <c r="B7" s="29" t="s">
        <v>77</v>
      </c>
      <c r="C7" s="39">
        <v>45419</v>
      </c>
      <c r="D7" s="29" t="s">
        <v>81</v>
      </c>
      <c r="E7" s="29">
        <v>1</v>
      </c>
      <c r="F7" s="29" t="s">
        <v>69</v>
      </c>
      <c r="G7" s="40">
        <v>1</v>
      </c>
      <c r="H7" s="29">
        <v>20</v>
      </c>
      <c r="I7" s="41">
        <v>53.865537772921918</v>
      </c>
      <c r="J7" s="41">
        <f t="shared" si="6"/>
        <v>53.865537772921918</v>
      </c>
      <c r="K7" s="3"/>
      <c r="L7" s="42">
        <v>1</v>
      </c>
      <c r="M7" s="42"/>
      <c r="N7" s="42"/>
      <c r="O7" s="42">
        <v>2</v>
      </c>
      <c r="P7" s="42"/>
      <c r="Q7" s="42">
        <v>2</v>
      </c>
      <c r="R7" s="42"/>
      <c r="S7" s="42"/>
      <c r="T7" s="42"/>
      <c r="U7" s="42"/>
      <c r="V7" s="42"/>
      <c r="W7" s="42"/>
      <c r="X7" s="42"/>
      <c r="Y7" s="42"/>
      <c r="Z7" s="42"/>
      <c r="AA7" s="27">
        <f t="shared" si="0"/>
        <v>0</v>
      </c>
      <c r="AB7" s="28">
        <f t="shared" si="1"/>
        <v>53.865537772921918</v>
      </c>
      <c r="AC7" s="28">
        <f t="shared" si="2"/>
        <v>0</v>
      </c>
      <c r="AD7" s="28">
        <f t="shared" si="3"/>
        <v>0</v>
      </c>
      <c r="AE7" s="28">
        <f t="shared" si="7"/>
        <v>107.73107554584384</v>
      </c>
      <c r="AF7" s="28">
        <f t="shared" si="8"/>
        <v>0</v>
      </c>
      <c r="AG7" s="28">
        <f t="shared" si="9"/>
        <v>107.73107554584384</v>
      </c>
      <c r="AH7" s="28">
        <f t="shared" si="10"/>
        <v>0</v>
      </c>
      <c r="AI7" s="28">
        <f t="shared" si="11"/>
        <v>0</v>
      </c>
      <c r="AJ7" s="28">
        <f t="shared" si="12"/>
        <v>0</v>
      </c>
      <c r="AK7" s="28">
        <f t="shared" si="13"/>
        <v>0</v>
      </c>
      <c r="AL7" s="28">
        <f t="shared" si="14"/>
        <v>0</v>
      </c>
      <c r="AM7" s="28">
        <f t="shared" si="15"/>
        <v>0</v>
      </c>
      <c r="AN7" s="28">
        <f t="shared" si="16"/>
        <v>0</v>
      </c>
      <c r="AO7" s="28">
        <f t="shared" si="17"/>
        <v>0</v>
      </c>
      <c r="AP7" s="46">
        <f t="shared" si="18"/>
        <v>0</v>
      </c>
    </row>
    <row r="8" spans="1:42" hidden="1" x14ac:dyDescent="0.3">
      <c r="A8" s="38" t="s">
        <v>5</v>
      </c>
      <c r="B8" s="29" t="s">
        <v>77</v>
      </c>
      <c r="C8" s="39">
        <v>45419</v>
      </c>
      <c r="D8" s="29" t="s">
        <v>81</v>
      </c>
      <c r="E8" s="29">
        <v>2</v>
      </c>
      <c r="F8" s="29" t="s">
        <v>70</v>
      </c>
      <c r="G8" s="47">
        <v>6.25E-2</v>
      </c>
      <c r="H8" s="29">
        <v>75</v>
      </c>
      <c r="I8" s="48">
        <v>119.27369078289854</v>
      </c>
      <c r="J8" s="41">
        <f t="shared" si="6"/>
        <v>1908.3790525263767</v>
      </c>
      <c r="K8" s="3"/>
      <c r="L8" s="42"/>
      <c r="M8" s="42"/>
      <c r="N8" s="42"/>
      <c r="O8" s="42">
        <v>3</v>
      </c>
      <c r="P8" s="42"/>
      <c r="Q8" s="42"/>
      <c r="R8" s="42"/>
      <c r="S8" s="42"/>
      <c r="T8" s="42"/>
      <c r="U8" s="42">
        <v>1</v>
      </c>
      <c r="V8" s="42">
        <v>1</v>
      </c>
      <c r="W8" s="42"/>
      <c r="X8" s="42">
        <v>1</v>
      </c>
      <c r="Y8" s="42">
        <v>7</v>
      </c>
      <c r="Z8" s="42"/>
      <c r="AA8" s="27">
        <f t="shared" si="0"/>
        <v>0</v>
      </c>
      <c r="AB8" s="28">
        <f t="shared" si="1"/>
        <v>0</v>
      </c>
      <c r="AC8" s="28">
        <f t="shared" si="2"/>
        <v>0</v>
      </c>
      <c r="AD8" s="28">
        <f t="shared" si="3"/>
        <v>0</v>
      </c>
      <c r="AE8" s="28">
        <f t="shared" si="7"/>
        <v>5725.13715757913</v>
      </c>
      <c r="AF8" s="28">
        <f t="shared" si="8"/>
        <v>0</v>
      </c>
      <c r="AG8" s="28">
        <f t="shared" si="9"/>
        <v>0</v>
      </c>
      <c r="AH8" s="28">
        <f t="shared" si="10"/>
        <v>0</v>
      </c>
      <c r="AI8" s="28">
        <f t="shared" si="11"/>
        <v>0</v>
      </c>
      <c r="AJ8" s="28">
        <f t="shared" si="12"/>
        <v>0</v>
      </c>
      <c r="AK8" s="28">
        <f t="shared" si="13"/>
        <v>1908.3790525263767</v>
      </c>
      <c r="AL8" s="28">
        <f t="shared" si="14"/>
        <v>1908.3790525263767</v>
      </c>
      <c r="AM8" s="28">
        <f t="shared" si="15"/>
        <v>0</v>
      </c>
      <c r="AN8" s="28">
        <f t="shared" si="16"/>
        <v>1908.3790525263767</v>
      </c>
      <c r="AO8" s="28">
        <f t="shared" si="17"/>
        <v>13358.653367684637</v>
      </c>
      <c r="AP8" s="46">
        <f t="shared" si="18"/>
        <v>0</v>
      </c>
    </row>
    <row r="9" spans="1:42" hidden="1" x14ac:dyDescent="0.3">
      <c r="A9" s="38" t="s">
        <v>8</v>
      </c>
      <c r="B9" s="29" t="s">
        <v>77</v>
      </c>
      <c r="C9" s="39">
        <v>45419</v>
      </c>
      <c r="D9" s="29" t="s">
        <v>81</v>
      </c>
      <c r="E9" s="29">
        <v>3</v>
      </c>
      <c r="F9" s="29" t="s">
        <v>56</v>
      </c>
      <c r="G9" s="47">
        <v>0.8125</v>
      </c>
      <c r="H9" s="29">
        <v>100</v>
      </c>
      <c r="I9" s="48">
        <v>81.977591367398048</v>
      </c>
      <c r="J9" s="41">
        <f t="shared" si="6"/>
        <v>100.89549706756682</v>
      </c>
      <c r="K9" s="3"/>
      <c r="L9" s="42"/>
      <c r="M9" s="42"/>
      <c r="N9" s="42"/>
      <c r="O9" s="42"/>
      <c r="P9" s="42"/>
      <c r="Q9" s="42"/>
      <c r="R9" s="42"/>
      <c r="S9" s="42">
        <v>17</v>
      </c>
      <c r="T9" s="42"/>
      <c r="U9" s="42"/>
      <c r="V9" s="42">
        <v>2</v>
      </c>
      <c r="W9" s="42"/>
      <c r="X9" s="42"/>
      <c r="Y9" s="42">
        <v>6</v>
      </c>
      <c r="Z9" s="42"/>
      <c r="AA9" s="27">
        <f t="shared" si="0"/>
        <v>0</v>
      </c>
      <c r="AB9" s="28">
        <f t="shared" si="1"/>
        <v>0</v>
      </c>
      <c r="AC9" s="28">
        <f t="shared" si="2"/>
        <v>0</v>
      </c>
      <c r="AD9" s="28">
        <f t="shared" si="3"/>
        <v>0</v>
      </c>
      <c r="AE9" s="28">
        <f t="shared" si="7"/>
        <v>0</v>
      </c>
      <c r="AF9" s="28">
        <f t="shared" si="8"/>
        <v>0</v>
      </c>
      <c r="AG9" s="28">
        <f t="shared" si="9"/>
        <v>0</v>
      </c>
      <c r="AH9" s="28">
        <f t="shared" si="10"/>
        <v>0</v>
      </c>
      <c r="AI9" s="28">
        <f t="shared" si="11"/>
        <v>1715.2234501486359</v>
      </c>
      <c r="AJ9" s="28">
        <f t="shared" si="12"/>
        <v>0</v>
      </c>
      <c r="AK9" s="28">
        <f t="shared" si="13"/>
        <v>0</v>
      </c>
      <c r="AL9" s="28">
        <f t="shared" si="14"/>
        <v>201.79099413513364</v>
      </c>
      <c r="AM9" s="28">
        <f t="shared" si="15"/>
        <v>0</v>
      </c>
      <c r="AN9" s="28">
        <f t="shared" si="16"/>
        <v>0</v>
      </c>
      <c r="AO9" s="28">
        <f t="shared" si="17"/>
        <v>605.37298240540099</v>
      </c>
      <c r="AP9" s="46">
        <f t="shared" si="18"/>
        <v>0</v>
      </c>
    </row>
    <row r="10" spans="1:42" hidden="1" x14ac:dyDescent="0.3">
      <c r="A10" s="38" t="s">
        <v>84</v>
      </c>
      <c r="B10" s="29" t="s">
        <v>77</v>
      </c>
      <c r="C10" s="39">
        <v>45419</v>
      </c>
      <c r="D10" s="29" t="s">
        <v>81</v>
      </c>
      <c r="E10" s="29">
        <v>4</v>
      </c>
      <c r="F10" s="29" t="s">
        <v>25</v>
      </c>
      <c r="G10" s="47">
        <v>0.17</v>
      </c>
      <c r="H10" s="29">
        <v>80</v>
      </c>
      <c r="I10" s="48">
        <v>176.98676696817205</v>
      </c>
      <c r="J10" s="41">
        <f t="shared" si="6"/>
        <v>1041.0986292245414</v>
      </c>
      <c r="K10" s="3"/>
      <c r="L10" s="42"/>
      <c r="M10" s="42"/>
      <c r="N10" s="42"/>
      <c r="O10" s="42"/>
      <c r="P10" s="42"/>
      <c r="Q10" s="42"/>
      <c r="R10" s="42"/>
      <c r="S10" s="42">
        <v>8</v>
      </c>
      <c r="T10" s="42"/>
      <c r="U10" s="42"/>
      <c r="V10" s="42">
        <v>1</v>
      </c>
      <c r="W10" s="42"/>
      <c r="X10" s="42">
        <v>1</v>
      </c>
      <c r="Y10" s="42"/>
      <c r="Z10" s="42"/>
      <c r="AA10" s="27">
        <f t="shared" si="0"/>
        <v>0</v>
      </c>
      <c r="AB10" s="28">
        <f t="shared" si="1"/>
        <v>0</v>
      </c>
      <c r="AC10" s="28">
        <f t="shared" si="2"/>
        <v>0</v>
      </c>
      <c r="AD10" s="28">
        <f t="shared" si="3"/>
        <v>0</v>
      </c>
      <c r="AE10" s="28">
        <f t="shared" si="7"/>
        <v>0</v>
      </c>
      <c r="AF10" s="28">
        <f t="shared" si="8"/>
        <v>0</v>
      </c>
      <c r="AG10" s="28">
        <f t="shared" si="9"/>
        <v>0</v>
      </c>
      <c r="AH10" s="28">
        <f t="shared" si="10"/>
        <v>0</v>
      </c>
      <c r="AI10" s="28">
        <f t="shared" si="11"/>
        <v>8328.7890337963308</v>
      </c>
      <c r="AJ10" s="28">
        <f t="shared" si="12"/>
        <v>0</v>
      </c>
      <c r="AK10" s="28">
        <f t="shared" si="13"/>
        <v>0</v>
      </c>
      <c r="AL10" s="28">
        <f t="shared" si="14"/>
        <v>1041.0986292245414</v>
      </c>
      <c r="AM10" s="28">
        <f t="shared" si="15"/>
        <v>0</v>
      </c>
      <c r="AN10" s="28">
        <f t="shared" si="16"/>
        <v>1041.0986292245414</v>
      </c>
      <c r="AO10" s="28">
        <f t="shared" si="17"/>
        <v>0</v>
      </c>
      <c r="AP10" s="46">
        <f t="shared" si="18"/>
        <v>0</v>
      </c>
    </row>
    <row r="11" spans="1:42" x14ac:dyDescent="0.3">
      <c r="A11" s="38" t="s">
        <v>1</v>
      </c>
      <c r="B11" s="29" t="s">
        <v>77</v>
      </c>
      <c r="C11" s="39">
        <v>45419</v>
      </c>
      <c r="D11" s="29" t="s">
        <v>81</v>
      </c>
      <c r="E11" s="29">
        <v>5</v>
      </c>
      <c r="F11" s="29" t="s">
        <v>26</v>
      </c>
      <c r="G11" s="47">
        <v>1E-3</v>
      </c>
      <c r="H11" s="29">
        <v>25</v>
      </c>
      <c r="I11" s="48">
        <v>111.57861395819542</v>
      </c>
      <c r="J11" s="41">
        <f t="shared" si="6"/>
        <v>111578.61395819542</v>
      </c>
      <c r="K11" s="3"/>
      <c r="L11" s="42"/>
      <c r="M11" s="42"/>
      <c r="N11" s="42"/>
      <c r="O11" s="42">
        <v>3</v>
      </c>
      <c r="P11" s="42"/>
      <c r="Q11" s="42"/>
      <c r="R11" s="42">
        <v>1</v>
      </c>
      <c r="S11" s="42">
        <v>4</v>
      </c>
      <c r="T11" s="42"/>
      <c r="U11" s="42">
        <v>1</v>
      </c>
      <c r="V11" s="42">
        <v>2</v>
      </c>
      <c r="W11" s="42"/>
      <c r="X11" s="42">
        <v>3</v>
      </c>
      <c r="Y11" s="42"/>
      <c r="Z11" s="42"/>
      <c r="AA11" s="27">
        <f t="shared" si="0"/>
        <v>0</v>
      </c>
      <c r="AB11" s="28">
        <f t="shared" si="1"/>
        <v>0</v>
      </c>
      <c r="AC11" s="28">
        <f t="shared" si="2"/>
        <v>0</v>
      </c>
      <c r="AD11" s="28">
        <f t="shared" si="3"/>
        <v>0</v>
      </c>
      <c r="AE11" s="28">
        <f t="shared" si="7"/>
        <v>334735.84187458624</v>
      </c>
      <c r="AF11" s="28">
        <f t="shared" si="8"/>
        <v>0</v>
      </c>
      <c r="AG11" s="28">
        <f t="shared" si="9"/>
        <v>0</v>
      </c>
      <c r="AH11" s="28">
        <f t="shared" si="10"/>
        <v>111578.61395819542</v>
      </c>
      <c r="AI11" s="28">
        <f t="shared" si="11"/>
        <v>446314.45583278168</v>
      </c>
      <c r="AJ11" s="28">
        <f t="shared" si="12"/>
        <v>0</v>
      </c>
      <c r="AK11" s="28">
        <f t="shared" si="13"/>
        <v>111578.61395819542</v>
      </c>
      <c r="AL11" s="28">
        <f t="shared" si="14"/>
        <v>223157.22791639084</v>
      </c>
      <c r="AM11" s="28">
        <f t="shared" si="15"/>
        <v>0</v>
      </c>
      <c r="AN11" s="28">
        <f t="shared" si="16"/>
        <v>334735.84187458624</v>
      </c>
      <c r="AO11" s="28">
        <f t="shared" si="17"/>
        <v>0</v>
      </c>
      <c r="AP11" s="46">
        <f t="shared" si="18"/>
        <v>0</v>
      </c>
    </row>
    <row r="12" spans="1:42" hidden="1" x14ac:dyDescent="0.3">
      <c r="A12" s="38" t="s">
        <v>3</v>
      </c>
      <c r="B12" s="29" t="s">
        <v>82</v>
      </c>
      <c r="C12" s="39">
        <v>45419</v>
      </c>
      <c r="D12" s="29" t="s">
        <v>81</v>
      </c>
      <c r="E12" s="29">
        <v>1</v>
      </c>
      <c r="F12" s="29" t="s">
        <v>69</v>
      </c>
      <c r="G12" s="44">
        <v>3</v>
      </c>
      <c r="H12" s="29">
        <v>25</v>
      </c>
      <c r="I12" s="41">
        <v>53.865537772921918</v>
      </c>
      <c r="J12" s="41">
        <f t="shared" si="6"/>
        <v>17.955179257640641</v>
      </c>
      <c r="K12" s="3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27">
        <f t="shared" si="0"/>
        <v>0</v>
      </c>
      <c r="AB12" s="28">
        <f t="shared" si="1"/>
        <v>0</v>
      </c>
      <c r="AC12" s="28">
        <f t="shared" si="2"/>
        <v>0</v>
      </c>
      <c r="AD12" s="28">
        <f t="shared" si="3"/>
        <v>0</v>
      </c>
      <c r="AE12" s="28">
        <f t="shared" si="7"/>
        <v>0</v>
      </c>
      <c r="AF12" s="28">
        <f t="shared" si="8"/>
        <v>0</v>
      </c>
      <c r="AG12" s="28">
        <f t="shared" si="9"/>
        <v>0</v>
      </c>
      <c r="AH12" s="28">
        <f t="shared" si="10"/>
        <v>0</v>
      </c>
      <c r="AI12" s="28">
        <f t="shared" si="11"/>
        <v>0</v>
      </c>
      <c r="AJ12" s="28">
        <f t="shared" si="12"/>
        <v>0</v>
      </c>
      <c r="AK12" s="28">
        <f t="shared" si="13"/>
        <v>0</v>
      </c>
      <c r="AL12" s="28">
        <f t="shared" si="14"/>
        <v>0</v>
      </c>
      <c r="AM12" s="28">
        <f t="shared" si="15"/>
        <v>0</v>
      </c>
      <c r="AN12" s="28">
        <f t="shared" si="16"/>
        <v>0</v>
      </c>
      <c r="AO12" s="28">
        <f t="shared" si="17"/>
        <v>0</v>
      </c>
      <c r="AP12" s="46">
        <f t="shared" si="18"/>
        <v>0</v>
      </c>
    </row>
    <row r="13" spans="1:42" hidden="1" x14ac:dyDescent="0.3">
      <c r="A13" s="38" t="s">
        <v>85</v>
      </c>
      <c r="B13" s="29" t="s">
        <v>82</v>
      </c>
      <c r="C13" s="39">
        <v>45419</v>
      </c>
      <c r="D13" s="29" t="s">
        <v>81</v>
      </c>
      <c r="E13" s="29">
        <v>2</v>
      </c>
      <c r="F13" s="29" t="s">
        <v>70</v>
      </c>
      <c r="G13" s="47">
        <v>3.1E-2</v>
      </c>
      <c r="H13" s="29">
        <v>50</v>
      </c>
      <c r="I13" s="48">
        <v>119.27369078289854</v>
      </c>
      <c r="J13" s="41">
        <f t="shared" si="6"/>
        <v>3847.538412351566</v>
      </c>
      <c r="K13" s="3"/>
      <c r="L13" s="42"/>
      <c r="M13" s="42"/>
      <c r="N13" s="42"/>
      <c r="O13" s="42"/>
      <c r="P13" s="42"/>
      <c r="Q13" s="42"/>
      <c r="R13" s="42"/>
      <c r="S13" s="42">
        <v>1</v>
      </c>
      <c r="T13" s="42"/>
      <c r="U13" s="42"/>
      <c r="V13" s="42">
        <v>1</v>
      </c>
      <c r="W13" s="42"/>
      <c r="X13" s="42"/>
      <c r="Y13" s="42">
        <v>10</v>
      </c>
      <c r="Z13" s="42">
        <v>1</v>
      </c>
      <c r="AA13" s="27">
        <f t="shared" si="0"/>
        <v>0</v>
      </c>
      <c r="AB13" s="28">
        <f t="shared" si="1"/>
        <v>0</v>
      </c>
      <c r="AC13" s="28">
        <f t="shared" si="2"/>
        <v>0</v>
      </c>
      <c r="AD13" s="28">
        <f t="shared" si="3"/>
        <v>0</v>
      </c>
      <c r="AE13" s="28">
        <f t="shared" si="7"/>
        <v>0</v>
      </c>
      <c r="AF13" s="28">
        <f t="shared" si="8"/>
        <v>0</v>
      </c>
      <c r="AG13" s="28">
        <f t="shared" si="9"/>
        <v>0</v>
      </c>
      <c r="AH13" s="28">
        <f t="shared" si="10"/>
        <v>0</v>
      </c>
      <c r="AI13" s="28">
        <f t="shared" si="11"/>
        <v>3847.538412351566</v>
      </c>
      <c r="AJ13" s="28">
        <f t="shared" si="12"/>
        <v>0</v>
      </c>
      <c r="AK13" s="28">
        <f t="shared" si="13"/>
        <v>0</v>
      </c>
      <c r="AL13" s="28">
        <f t="shared" si="14"/>
        <v>3847.538412351566</v>
      </c>
      <c r="AM13" s="28">
        <f t="shared" si="15"/>
        <v>0</v>
      </c>
      <c r="AN13" s="28">
        <f t="shared" si="16"/>
        <v>0</v>
      </c>
      <c r="AO13" s="28">
        <f t="shared" si="17"/>
        <v>38475.384123515658</v>
      </c>
      <c r="AP13" s="46">
        <f t="shared" si="18"/>
        <v>3847.538412351566</v>
      </c>
    </row>
    <row r="14" spans="1:42" hidden="1" x14ac:dyDescent="0.3">
      <c r="A14" s="38" t="s">
        <v>9</v>
      </c>
      <c r="B14" s="29" t="s">
        <v>82</v>
      </c>
      <c r="C14" s="39">
        <v>45419</v>
      </c>
      <c r="D14" s="29" t="s">
        <v>81</v>
      </c>
      <c r="E14" s="29">
        <v>3</v>
      </c>
      <c r="F14" s="29" t="s">
        <v>56</v>
      </c>
      <c r="G14" s="47">
        <v>0.04</v>
      </c>
      <c r="H14" s="29">
        <v>100</v>
      </c>
      <c r="I14" s="48">
        <v>81.977591367398048</v>
      </c>
      <c r="J14" s="41">
        <f t="shared" si="6"/>
        <v>2049.4397841849513</v>
      </c>
      <c r="K14" s="3"/>
      <c r="L14" s="42"/>
      <c r="M14" s="42"/>
      <c r="N14" s="42"/>
      <c r="O14" s="42">
        <v>1</v>
      </c>
      <c r="P14" s="42"/>
      <c r="Q14" s="42"/>
      <c r="R14" s="42"/>
      <c r="S14" s="42">
        <v>5</v>
      </c>
      <c r="T14" s="42"/>
      <c r="U14" s="42"/>
      <c r="V14" s="42"/>
      <c r="W14" s="42"/>
      <c r="X14" s="42"/>
      <c r="Y14" s="42"/>
      <c r="Z14" s="42"/>
      <c r="AA14" s="27">
        <f t="shared" si="0"/>
        <v>0</v>
      </c>
      <c r="AB14" s="28">
        <f t="shared" si="1"/>
        <v>0</v>
      </c>
      <c r="AC14" s="28">
        <f t="shared" si="2"/>
        <v>0</v>
      </c>
      <c r="AD14" s="28">
        <f t="shared" si="3"/>
        <v>0</v>
      </c>
      <c r="AE14" s="28">
        <f t="shared" si="7"/>
        <v>2049.4397841849513</v>
      </c>
      <c r="AF14" s="28">
        <f t="shared" si="8"/>
        <v>0</v>
      </c>
      <c r="AG14" s="28">
        <f t="shared" si="9"/>
        <v>0</v>
      </c>
      <c r="AH14" s="28">
        <f t="shared" si="10"/>
        <v>0</v>
      </c>
      <c r="AI14" s="28">
        <f t="shared" si="11"/>
        <v>10247.198920924757</v>
      </c>
      <c r="AJ14" s="28">
        <f t="shared" si="12"/>
        <v>0</v>
      </c>
      <c r="AK14" s="28">
        <f t="shared" si="13"/>
        <v>0</v>
      </c>
      <c r="AL14" s="28">
        <f t="shared" si="14"/>
        <v>0</v>
      </c>
      <c r="AM14" s="28">
        <f t="shared" si="15"/>
        <v>0</v>
      </c>
      <c r="AN14" s="28">
        <f t="shared" si="16"/>
        <v>0</v>
      </c>
      <c r="AO14" s="28">
        <f t="shared" si="17"/>
        <v>0</v>
      </c>
      <c r="AP14" s="46">
        <f t="shared" si="18"/>
        <v>0</v>
      </c>
    </row>
    <row r="15" spans="1:42" hidden="1" x14ac:dyDescent="0.3">
      <c r="A15" s="38" t="s">
        <v>6</v>
      </c>
      <c r="B15" s="29" t="s">
        <v>82</v>
      </c>
      <c r="C15" s="39">
        <v>45419</v>
      </c>
      <c r="D15" s="29" t="s">
        <v>81</v>
      </c>
      <c r="E15" s="29">
        <v>4</v>
      </c>
      <c r="F15" s="29" t="s">
        <v>25</v>
      </c>
      <c r="G15" s="47">
        <v>4.0000000000000001E-3</v>
      </c>
      <c r="H15" s="29">
        <v>75</v>
      </c>
      <c r="I15" s="48">
        <v>176.98676696817205</v>
      </c>
      <c r="J15" s="41">
        <f>I15/G15</f>
        <v>44246.691742043011</v>
      </c>
      <c r="K15" s="3"/>
      <c r="L15" s="42"/>
      <c r="M15" s="42"/>
      <c r="N15" s="42">
        <v>1</v>
      </c>
      <c r="O15" s="42">
        <v>2</v>
      </c>
      <c r="P15" s="42"/>
      <c r="Q15" s="42"/>
      <c r="R15" s="42"/>
      <c r="S15" s="42">
        <v>10</v>
      </c>
      <c r="T15" s="42"/>
      <c r="U15" s="42"/>
      <c r="V15" s="42">
        <v>8</v>
      </c>
      <c r="W15" s="42"/>
      <c r="X15" s="42"/>
      <c r="Y15" s="42">
        <v>1</v>
      </c>
      <c r="Z15" s="42"/>
      <c r="AA15" s="27">
        <f t="shared" si="0"/>
        <v>0</v>
      </c>
      <c r="AB15" s="28">
        <f t="shared" si="1"/>
        <v>0</v>
      </c>
      <c r="AC15" s="28">
        <f t="shared" si="2"/>
        <v>0</v>
      </c>
      <c r="AD15" s="28">
        <f t="shared" si="3"/>
        <v>44246.691742043011</v>
      </c>
      <c r="AE15" s="28">
        <f t="shared" si="7"/>
        <v>88493.383484086022</v>
      </c>
      <c r="AF15" s="28">
        <f t="shared" si="8"/>
        <v>0</v>
      </c>
      <c r="AG15" s="28">
        <f t="shared" si="9"/>
        <v>0</v>
      </c>
      <c r="AH15" s="28">
        <f t="shared" si="10"/>
        <v>0</v>
      </c>
      <c r="AI15" s="28">
        <f t="shared" si="11"/>
        <v>442466.91742043011</v>
      </c>
      <c r="AJ15" s="28">
        <f t="shared" si="12"/>
        <v>0</v>
      </c>
      <c r="AK15" s="28">
        <f t="shared" si="13"/>
        <v>0</v>
      </c>
      <c r="AL15" s="28">
        <f t="shared" si="14"/>
        <v>353973.53393634409</v>
      </c>
      <c r="AM15" s="28">
        <f t="shared" si="15"/>
        <v>0</v>
      </c>
      <c r="AN15" s="28">
        <f t="shared" si="16"/>
        <v>0</v>
      </c>
      <c r="AO15" s="28">
        <f t="shared" si="17"/>
        <v>44246.691742043011</v>
      </c>
      <c r="AP15" s="46">
        <f t="shared" si="18"/>
        <v>0</v>
      </c>
    </row>
    <row r="16" spans="1:42" x14ac:dyDescent="0.3">
      <c r="A16" s="38" t="s">
        <v>86</v>
      </c>
      <c r="B16" s="29" t="s">
        <v>82</v>
      </c>
      <c r="C16" s="39">
        <v>45419</v>
      </c>
      <c r="D16" s="29" t="s">
        <v>81</v>
      </c>
      <c r="E16" s="29">
        <v>5</v>
      </c>
      <c r="F16" s="29" t="s">
        <v>26</v>
      </c>
      <c r="G16" s="40">
        <v>0.5</v>
      </c>
      <c r="H16" s="29">
        <v>50</v>
      </c>
      <c r="I16" s="41">
        <v>111.57861395819542</v>
      </c>
      <c r="J16" s="41">
        <f>I16/G16</f>
        <v>223.15722791639084</v>
      </c>
      <c r="K16" s="3"/>
      <c r="L16" s="42"/>
      <c r="M16" s="42"/>
      <c r="N16" s="42"/>
      <c r="O16" s="42">
        <v>2</v>
      </c>
      <c r="P16" s="42"/>
      <c r="Q16" s="42">
        <v>1</v>
      </c>
      <c r="R16" s="42"/>
      <c r="S16" s="42"/>
      <c r="T16" s="42"/>
      <c r="U16" s="42"/>
      <c r="V16" s="42"/>
      <c r="W16" s="42"/>
      <c r="X16" s="42">
        <v>1</v>
      </c>
      <c r="Y16" s="42">
        <v>2</v>
      </c>
      <c r="Z16" s="42"/>
      <c r="AA16" s="27">
        <f t="shared" si="0"/>
        <v>0</v>
      </c>
      <c r="AB16" s="28">
        <f t="shared" si="1"/>
        <v>0</v>
      </c>
      <c r="AC16" s="28">
        <f t="shared" si="2"/>
        <v>0</v>
      </c>
      <c r="AD16" s="28">
        <f t="shared" si="3"/>
        <v>0</v>
      </c>
      <c r="AE16" s="28">
        <f t="shared" si="7"/>
        <v>446.31445583278168</v>
      </c>
      <c r="AF16" s="28">
        <f t="shared" si="8"/>
        <v>0</v>
      </c>
      <c r="AG16" s="28">
        <f t="shared" si="9"/>
        <v>223.15722791639084</v>
      </c>
      <c r="AH16" s="28">
        <f t="shared" si="10"/>
        <v>0</v>
      </c>
      <c r="AI16" s="28">
        <f t="shared" si="11"/>
        <v>0</v>
      </c>
      <c r="AJ16" s="28">
        <f t="shared" si="12"/>
        <v>0</v>
      </c>
      <c r="AK16" s="28">
        <f t="shared" si="13"/>
        <v>0</v>
      </c>
      <c r="AL16" s="28">
        <f t="shared" si="14"/>
        <v>0</v>
      </c>
      <c r="AM16" s="28">
        <f t="shared" si="15"/>
        <v>0</v>
      </c>
      <c r="AN16" s="28">
        <f t="shared" si="16"/>
        <v>223.15722791639084</v>
      </c>
      <c r="AO16" s="28">
        <f t="shared" si="17"/>
        <v>446.31445583278168</v>
      </c>
      <c r="AP16" s="46">
        <f t="shared" si="18"/>
        <v>0</v>
      </c>
    </row>
    <row r="17" spans="1:42" hidden="1" x14ac:dyDescent="0.3">
      <c r="A17" s="38" t="s">
        <v>10</v>
      </c>
      <c r="B17" s="29" t="s">
        <v>78</v>
      </c>
      <c r="C17" s="39">
        <v>45426</v>
      </c>
      <c r="D17" s="29" t="s">
        <v>92</v>
      </c>
      <c r="E17" s="29">
        <v>1</v>
      </c>
      <c r="F17" s="29" t="s">
        <v>69</v>
      </c>
      <c r="G17" s="44">
        <v>5</v>
      </c>
      <c r="H17" s="29">
        <v>25</v>
      </c>
      <c r="I17" s="41">
        <v>57.713949455060956</v>
      </c>
      <c r="J17" s="41">
        <f>I17/G17</f>
        <v>11.542789891012191</v>
      </c>
      <c r="K17" s="3"/>
      <c r="L17" s="42">
        <v>3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27">
        <f t="shared" si="0"/>
        <v>0</v>
      </c>
      <c r="AB17" s="28">
        <f t="shared" si="1"/>
        <v>34.628369673036573</v>
      </c>
      <c r="AC17" s="28">
        <f t="shared" si="2"/>
        <v>0</v>
      </c>
      <c r="AD17" s="28">
        <f t="shared" si="3"/>
        <v>0</v>
      </c>
      <c r="AE17" s="28">
        <f t="shared" si="7"/>
        <v>0</v>
      </c>
      <c r="AF17" s="28">
        <f t="shared" si="8"/>
        <v>0</v>
      </c>
      <c r="AG17" s="28">
        <f t="shared" si="9"/>
        <v>0</v>
      </c>
      <c r="AH17" s="28">
        <f t="shared" si="10"/>
        <v>0</v>
      </c>
      <c r="AI17" s="28">
        <f t="shared" si="11"/>
        <v>0</v>
      </c>
      <c r="AJ17" s="28">
        <f t="shared" si="12"/>
        <v>0</v>
      </c>
      <c r="AK17" s="28">
        <f t="shared" si="13"/>
        <v>0</v>
      </c>
      <c r="AL17" s="28">
        <f t="shared" si="14"/>
        <v>0</v>
      </c>
      <c r="AM17" s="28">
        <f t="shared" si="15"/>
        <v>0</v>
      </c>
      <c r="AN17" s="28">
        <f t="shared" si="16"/>
        <v>0</v>
      </c>
      <c r="AO17" s="28">
        <f t="shared" si="17"/>
        <v>0</v>
      </c>
      <c r="AP17" s="46">
        <f t="shared" si="18"/>
        <v>0</v>
      </c>
    </row>
    <row r="18" spans="1:42" hidden="1" x14ac:dyDescent="0.3">
      <c r="A18" s="38" t="s">
        <v>13</v>
      </c>
      <c r="B18" s="29" t="s">
        <v>78</v>
      </c>
      <c r="C18" s="39">
        <v>45426</v>
      </c>
      <c r="D18" s="29" t="s">
        <v>92</v>
      </c>
      <c r="E18" s="29">
        <v>2</v>
      </c>
      <c r="F18" s="29" t="s">
        <v>70</v>
      </c>
      <c r="G18" s="47">
        <v>6.2500000000000003E-3</v>
      </c>
      <c r="H18" s="49">
        <v>90</v>
      </c>
      <c r="I18" s="48">
        <v>183.63529372064846</v>
      </c>
      <c r="J18" s="41">
        <f t="shared" ref="J18:J21" si="19">I18/G18</f>
        <v>29381.646995303752</v>
      </c>
      <c r="K18" s="3"/>
      <c r="L18" s="42"/>
      <c r="M18" s="42"/>
      <c r="N18" s="42"/>
      <c r="O18" s="42">
        <v>3</v>
      </c>
      <c r="P18" s="42">
        <v>1</v>
      </c>
      <c r="Q18" s="42"/>
      <c r="R18" s="42"/>
      <c r="S18" s="42"/>
      <c r="T18" s="42"/>
      <c r="U18" s="42"/>
      <c r="V18" s="42"/>
      <c r="W18" s="42"/>
      <c r="X18" s="42">
        <v>10</v>
      </c>
      <c r="Y18" s="42">
        <v>50</v>
      </c>
      <c r="Z18" s="42"/>
      <c r="AA18" s="27">
        <f t="shared" si="0"/>
        <v>0</v>
      </c>
      <c r="AB18" s="28">
        <f t="shared" si="1"/>
        <v>0</v>
      </c>
      <c r="AC18" s="28">
        <f t="shared" si="2"/>
        <v>0</v>
      </c>
      <c r="AD18" s="28">
        <f t="shared" si="3"/>
        <v>0</v>
      </c>
      <c r="AE18" s="28">
        <f t="shared" si="7"/>
        <v>88144.940985911264</v>
      </c>
      <c r="AF18" s="28">
        <f t="shared" si="8"/>
        <v>29381.646995303752</v>
      </c>
      <c r="AG18" s="28">
        <f t="shared" si="9"/>
        <v>0</v>
      </c>
      <c r="AH18" s="28">
        <f t="shared" si="10"/>
        <v>0</v>
      </c>
      <c r="AI18" s="28">
        <f t="shared" si="11"/>
        <v>0</v>
      </c>
      <c r="AJ18" s="28">
        <f t="shared" si="12"/>
        <v>0</v>
      </c>
      <c r="AK18" s="28">
        <f t="shared" si="13"/>
        <v>0</v>
      </c>
      <c r="AL18" s="28">
        <f t="shared" si="14"/>
        <v>0</v>
      </c>
      <c r="AM18" s="28">
        <f t="shared" si="15"/>
        <v>0</v>
      </c>
      <c r="AN18" s="28">
        <f t="shared" si="16"/>
        <v>293816.46995303751</v>
      </c>
      <c r="AO18" s="28">
        <f t="shared" si="17"/>
        <v>1469082.3497651876</v>
      </c>
      <c r="AP18" s="46">
        <f t="shared" si="18"/>
        <v>0</v>
      </c>
    </row>
    <row r="19" spans="1:42" hidden="1" x14ac:dyDescent="0.3">
      <c r="A19" s="38" t="s">
        <v>15</v>
      </c>
      <c r="B19" s="29" t="s">
        <v>78</v>
      </c>
      <c r="C19" s="39">
        <v>45426</v>
      </c>
      <c r="D19" s="29" t="s">
        <v>92</v>
      </c>
      <c r="E19" s="29">
        <v>3</v>
      </c>
      <c r="F19" s="29" t="s">
        <v>56</v>
      </c>
      <c r="G19" s="47">
        <v>3.125E-2</v>
      </c>
      <c r="H19" s="29">
        <v>100</v>
      </c>
      <c r="I19" s="48">
        <v>139.57752548202964</v>
      </c>
      <c r="J19" s="41">
        <f t="shared" si="19"/>
        <v>4466.4808154249486</v>
      </c>
      <c r="K19" s="3"/>
      <c r="L19" s="42"/>
      <c r="M19" s="42"/>
      <c r="N19" s="42"/>
      <c r="O19" s="42">
        <v>1</v>
      </c>
      <c r="P19" s="42"/>
      <c r="Q19" s="42"/>
      <c r="R19" s="42"/>
      <c r="S19" s="42">
        <v>15</v>
      </c>
      <c r="T19" s="42"/>
      <c r="U19" s="42"/>
      <c r="V19" s="42"/>
      <c r="W19" s="42"/>
      <c r="X19" s="42">
        <v>200</v>
      </c>
      <c r="Y19" s="42"/>
      <c r="Z19" s="42"/>
      <c r="AA19" s="27">
        <f t="shared" si="0"/>
        <v>0</v>
      </c>
      <c r="AB19" s="28">
        <f t="shared" si="1"/>
        <v>0</v>
      </c>
      <c r="AC19" s="28">
        <f t="shared" si="2"/>
        <v>0</v>
      </c>
      <c r="AD19" s="28">
        <f t="shared" si="3"/>
        <v>0</v>
      </c>
      <c r="AE19" s="28">
        <f t="shared" si="7"/>
        <v>4466.4808154249486</v>
      </c>
      <c r="AF19" s="28">
        <f t="shared" si="8"/>
        <v>0</v>
      </c>
      <c r="AG19" s="28">
        <f t="shared" si="9"/>
        <v>0</v>
      </c>
      <c r="AH19" s="28">
        <f t="shared" si="10"/>
        <v>0</v>
      </c>
      <c r="AI19" s="28">
        <f t="shared" si="11"/>
        <v>66997.212231374229</v>
      </c>
      <c r="AJ19" s="28">
        <f t="shared" si="12"/>
        <v>0</v>
      </c>
      <c r="AK19" s="28">
        <f t="shared" si="13"/>
        <v>0</v>
      </c>
      <c r="AL19" s="28">
        <f t="shared" si="14"/>
        <v>0</v>
      </c>
      <c r="AM19" s="28">
        <f t="shared" si="15"/>
        <v>0</v>
      </c>
      <c r="AN19" s="28">
        <f t="shared" si="16"/>
        <v>893296.16308498976</v>
      </c>
      <c r="AO19" s="28">
        <f t="shared" si="17"/>
        <v>0</v>
      </c>
      <c r="AP19" s="46">
        <f t="shared" si="18"/>
        <v>0</v>
      </c>
    </row>
    <row r="20" spans="1:42" hidden="1" x14ac:dyDescent="0.3">
      <c r="A20" s="38" t="s">
        <v>18</v>
      </c>
      <c r="B20" s="29" t="s">
        <v>78</v>
      </c>
      <c r="C20" s="39">
        <v>45426</v>
      </c>
      <c r="D20" s="29" t="s">
        <v>92</v>
      </c>
      <c r="E20" s="29">
        <v>4</v>
      </c>
      <c r="F20" s="29" t="s">
        <v>25</v>
      </c>
      <c r="G20" s="40">
        <v>2.01E-2</v>
      </c>
      <c r="H20" s="49">
        <v>75</v>
      </c>
      <c r="I20" s="45">
        <v>152.1549576542516</v>
      </c>
      <c r="J20" s="41">
        <f t="shared" si="19"/>
        <v>7569.8983907587863</v>
      </c>
      <c r="K20" s="3"/>
      <c r="L20" s="42"/>
      <c r="M20" s="42"/>
      <c r="N20" s="42"/>
      <c r="O20" s="42">
        <v>1</v>
      </c>
      <c r="P20" s="42"/>
      <c r="Q20" s="42"/>
      <c r="R20" s="42"/>
      <c r="S20" s="42">
        <v>4</v>
      </c>
      <c r="T20" s="42"/>
      <c r="U20" s="42">
        <v>1</v>
      </c>
      <c r="V20" s="42">
        <v>5</v>
      </c>
      <c r="W20" s="42"/>
      <c r="X20" s="42">
        <v>3</v>
      </c>
      <c r="Y20" s="42"/>
      <c r="Z20" s="42"/>
      <c r="AA20" s="27">
        <f t="shared" si="0"/>
        <v>0</v>
      </c>
      <c r="AB20" s="28">
        <f t="shared" si="1"/>
        <v>0</v>
      </c>
      <c r="AC20" s="28">
        <f t="shared" si="2"/>
        <v>0</v>
      </c>
      <c r="AD20" s="28">
        <f t="shared" si="3"/>
        <v>0</v>
      </c>
      <c r="AE20" s="28">
        <f t="shared" si="7"/>
        <v>7569.8983907587863</v>
      </c>
      <c r="AF20" s="28">
        <f t="shared" si="8"/>
        <v>0</v>
      </c>
      <c r="AG20" s="28">
        <f t="shared" si="9"/>
        <v>0</v>
      </c>
      <c r="AH20" s="28">
        <f t="shared" si="10"/>
        <v>0</v>
      </c>
      <c r="AI20" s="28">
        <f t="shared" si="11"/>
        <v>30279.593563035145</v>
      </c>
      <c r="AJ20" s="28">
        <f t="shared" si="12"/>
        <v>0</v>
      </c>
      <c r="AK20" s="28">
        <f t="shared" si="13"/>
        <v>7569.8983907587863</v>
      </c>
      <c r="AL20" s="28">
        <f t="shared" si="14"/>
        <v>37849.491953793928</v>
      </c>
      <c r="AM20" s="28">
        <f t="shared" si="15"/>
        <v>0</v>
      </c>
      <c r="AN20" s="28">
        <f t="shared" si="16"/>
        <v>22709.695172276359</v>
      </c>
      <c r="AO20" s="28">
        <f t="shared" si="17"/>
        <v>0</v>
      </c>
      <c r="AP20" s="46">
        <f t="shared" si="18"/>
        <v>0</v>
      </c>
    </row>
    <row r="21" spans="1:42" x14ac:dyDescent="0.3">
      <c r="A21" s="38" t="s">
        <v>16</v>
      </c>
      <c r="B21" s="29" t="s">
        <v>78</v>
      </c>
      <c r="C21" s="39">
        <v>45426</v>
      </c>
      <c r="D21" s="29" t="s">
        <v>92</v>
      </c>
      <c r="E21" s="29">
        <v>5</v>
      </c>
      <c r="F21" s="29" t="s">
        <v>26</v>
      </c>
      <c r="G21" s="47">
        <v>6.2500000000000003E-3</v>
      </c>
      <c r="H21" s="49">
        <v>10</v>
      </c>
      <c r="I21" s="48">
        <v>26.233613388664068</v>
      </c>
      <c r="J21" s="41">
        <f t="shared" si="19"/>
        <v>4197.3781421862504</v>
      </c>
      <c r="K21" s="3"/>
      <c r="L21" s="42"/>
      <c r="M21" s="42"/>
      <c r="N21" s="42"/>
      <c r="O21" s="42"/>
      <c r="P21" s="42"/>
      <c r="Q21" s="42"/>
      <c r="R21" s="42"/>
      <c r="S21" s="42">
        <v>20</v>
      </c>
      <c r="T21" s="42"/>
      <c r="U21" s="42">
        <v>2</v>
      </c>
      <c r="V21" s="42">
        <v>5</v>
      </c>
      <c r="W21" s="42"/>
      <c r="X21" s="42">
        <v>201</v>
      </c>
      <c r="Y21" s="42">
        <v>8</v>
      </c>
      <c r="Z21" s="42"/>
      <c r="AA21" s="27">
        <f t="shared" si="0"/>
        <v>0</v>
      </c>
      <c r="AB21" s="28">
        <f t="shared" si="1"/>
        <v>0</v>
      </c>
      <c r="AC21" s="28">
        <f t="shared" si="2"/>
        <v>0</v>
      </c>
      <c r="AD21" s="28">
        <f t="shared" si="3"/>
        <v>0</v>
      </c>
      <c r="AE21" s="28">
        <f t="shared" si="7"/>
        <v>0</v>
      </c>
      <c r="AF21" s="28">
        <f t="shared" si="8"/>
        <v>0</v>
      </c>
      <c r="AG21" s="28">
        <f t="shared" si="9"/>
        <v>0</v>
      </c>
      <c r="AH21" s="28">
        <f t="shared" si="10"/>
        <v>0</v>
      </c>
      <c r="AI21" s="28">
        <f t="shared" si="11"/>
        <v>83947.562843725012</v>
      </c>
      <c r="AJ21" s="28">
        <f t="shared" si="12"/>
        <v>0</v>
      </c>
      <c r="AK21" s="28">
        <f t="shared" si="13"/>
        <v>8394.7562843725009</v>
      </c>
      <c r="AL21" s="28">
        <f t="shared" si="14"/>
        <v>20986.890710931253</v>
      </c>
      <c r="AM21" s="28">
        <f t="shared" si="15"/>
        <v>0</v>
      </c>
      <c r="AN21" s="28">
        <f t="shared" si="16"/>
        <v>843673.00657943636</v>
      </c>
      <c r="AO21" s="28">
        <f t="shared" si="17"/>
        <v>33579.025137490004</v>
      </c>
      <c r="AP21" s="46">
        <f t="shared" si="18"/>
        <v>0</v>
      </c>
    </row>
    <row r="22" spans="1:42" hidden="1" x14ac:dyDescent="0.3">
      <c r="A22" s="38" t="s">
        <v>19</v>
      </c>
      <c r="B22" s="29" t="s">
        <v>79</v>
      </c>
      <c r="C22" s="39">
        <v>45426</v>
      </c>
      <c r="D22" s="29" t="s">
        <v>92</v>
      </c>
      <c r="E22" s="29">
        <v>1</v>
      </c>
      <c r="F22" s="29" t="s">
        <v>69</v>
      </c>
      <c r="G22" s="44">
        <v>2.25</v>
      </c>
      <c r="H22" s="49">
        <v>30</v>
      </c>
      <c r="I22" s="41">
        <v>57.713949455060956</v>
      </c>
      <c r="J22" s="41">
        <f t="shared" si="6"/>
        <v>25.650644202249314</v>
      </c>
      <c r="K22" s="3"/>
      <c r="L22" s="42">
        <v>9</v>
      </c>
      <c r="M22" s="42"/>
      <c r="N22" s="42"/>
      <c r="O22" s="42"/>
      <c r="P22" s="42"/>
      <c r="Q22" s="42"/>
      <c r="R22" s="42"/>
      <c r="S22" s="42"/>
      <c r="T22" s="42"/>
      <c r="U22" s="42">
        <v>1</v>
      </c>
      <c r="V22" s="42"/>
      <c r="W22" s="42"/>
      <c r="X22" s="42"/>
      <c r="Y22" s="42"/>
      <c r="Z22" s="42"/>
      <c r="AA22" s="27">
        <f t="shared" si="0"/>
        <v>0</v>
      </c>
      <c r="AB22" s="28">
        <f t="shared" si="1"/>
        <v>230.85579782024382</v>
      </c>
      <c r="AC22" s="28">
        <f t="shared" si="2"/>
        <v>0</v>
      </c>
      <c r="AD22" s="28">
        <f t="shared" si="3"/>
        <v>0</v>
      </c>
      <c r="AE22" s="28">
        <f t="shared" si="7"/>
        <v>0</v>
      </c>
      <c r="AF22" s="28">
        <f t="shared" si="8"/>
        <v>0</v>
      </c>
      <c r="AG22" s="28">
        <f t="shared" si="9"/>
        <v>0</v>
      </c>
      <c r="AH22" s="28">
        <f t="shared" si="10"/>
        <v>0</v>
      </c>
      <c r="AI22" s="28">
        <f t="shared" si="11"/>
        <v>0</v>
      </c>
      <c r="AJ22" s="28">
        <f t="shared" si="12"/>
        <v>0</v>
      </c>
      <c r="AK22" s="28">
        <f t="shared" si="13"/>
        <v>25.650644202249314</v>
      </c>
      <c r="AL22" s="28">
        <f t="shared" si="14"/>
        <v>0</v>
      </c>
      <c r="AM22" s="28">
        <f t="shared" si="15"/>
        <v>0</v>
      </c>
      <c r="AN22" s="28">
        <f t="shared" si="16"/>
        <v>0</v>
      </c>
      <c r="AO22" s="28">
        <f t="shared" si="17"/>
        <v>0</v>
      </c>
      <c r="AP22" s="46">
        <f t="shared" si="18"/>
        <v>0</v>
      </c>
    </row>
    <row r="23" spans="1:42" hidden="1" x14ac:dyDescent="0.3">
      <c r="A23" s="38" t="s">
        <v>11</v>
      </c>
      <c r="B23" s="29" t="s">
        <v>79</v>
      </c>
      <c r="C23" s="39">
        <v>45426</v>
      </c>
      <c r="D23" s="29" t="s">
        <v>92</v>
      </c>
      <c r="E23" s="29">
        <v>2</v>
      </c>
      <c r="F23" s="29" t="s">
        <v>70</v>
      </c>
      <c r="G23" s="47">
        <v>1.404E-2</v>
      </c>
      <c r="H23" s="29">
        <v>85</v>
      </c>
      <c r="I23" s="48">
        <v>183.63529372064846</v>
      </c>
      <c r="J23" s="41">
        <f t="shared" si="6"/>
        <v>13079.436874690062</v>
      </c>
      <c r="K23" s="3"/>
      <c r="L23" s="42">
        <v>1</v>
      </c>
      <c r="M23" s="42"/>
      <c r="N23" s="42"/>
      <c r="O23" s="42"/>
      <c r="P23" s="42">
        <v>1</v>
      </c>
      <c r="Q23" s="42">
        <v>1</v>
      </c>
      <c r="R23" s="42">
        <v>1</v>
      </c>
      <c r="S23" s="42"/>
      <c r="T23" s="42"/>
      <c r="U23" s="42"/>
      <c r="V23" s="42">
        <v>2</v>
      </c>
      <c r="W23" s="42"/>
      <c r="X23" s="42">
        <v>2</v>
      </c>
      <c r="Y23" s="42">
        <v>25</v>
      </c>
      <c r="Z23" s="42"/>
      <c r="AA23" s="27">
        <f t="shared" si="0"/>
        <v>0</v>
      </c>
      <c r="AB23" s="28">
        <f t="shared" si="1"/>
        <v>13079.436874690062</v>
      </c>
      <c r="AC23" s="28">
        <f t="shared" si="2"/>
        <v>0</v>
      </c>
      <c r="AD23" s="28">
        <f t="shared" si="3"/>
        <v>0</v>
      </c>
      <c r="AE23" s="28">
        <f t="shared" si="7"/>
        <v>0</v>
      </c>
      <c r="AF23" s="28">
        <f t="shared" si="8"/>
        <v>13079.436874690062</v>
      </c>
      <c r="AG23" s="28">
        <f t="shared" si="9"/>
        <v>13079.436874690062</v>
      </c>
      <c r="AH23" s="28">
        <f t="shared" si="10"/>
        <v>13079.436874690062</v>
      </c>
      <c r="AI23" s="28">
        <f t="shared" si="11"/>
        <v>0</v>
      </c>
      <c r="AJ23" s="28">
        <f t="shared" si="12"/>
        <v>0</v>
      </c>
      <c r="AK23" s="28">
        <f t="shared" si="13"/>
        <v>0</v>
      </c>
      <c r="AL23" s="28">
        <f t="shared" si="14"/>
        <v>26158.873749380124</v>
      </c>
      <c r="AM23" s="28">
        <f t="shared" si="15"/>
        <v>0</v>
      </c>
      <c r="AN23" s="28">
        <f t="shared" si="16"/>
        <v>26158.873749380124</v>
      </c>
      <c r="AO23" s="28">
        <f t="shared" si="17"/>
        <v>326985.92186725157</v>
      </c>
      <c r="AP23" s="46">
        <f t="shared" si="18"/>
        <v>0</v>
      </c>
    </row>
    <row r="24" spans="1:42" hidden="1" x14ac:dyDescent="0.3">
      <c r="A24" s="38" t="s">
        <v>14</v>
      </c>
      <c r="B24" s="29" t="s">
        <v>79</v>
      </c>
      <c r="C24" s="39">
        <v>45426</v>
      </c>
      <c r="D24" s="29" t="s">
        <v>92</v>
      </c>
      <c r="E24" s="29">
        <v>3</v>
      </c>
      <c r="F24" s="29" t="s">
        <v>56</v>
      </c>
      <c r="G24" s="47">
        <v>3.5000000000000003E-2</v>
      </c>
      <c r="H24" s="29">
        <v>100</v>
      </c>
      <c r="I24" s="48">
        <v>139.57752548202964</v>
      </c>
      <c r="J24" s="41">
        <f t="shared" si="6"/>
        <v>3987.9292994865609</v>
      </c>
      <c r="K24" s="3"/>
      <c r="L24" s="42"/>
      <c r="M24" s="42"/>
      <c r="N24" s="42"/>
      <c r="O24" s="42"/>
      <c r="P24" s="42"/>
      <c r="Q24" s="42"/>
      <c r="R24" s="42"/>
      <c r="S24" s="42">
        <v>3</v>
      </c>
      <c r="T24" s="42"/>
      <c r="U24" s="42"/>
      <c r="V24" s="42">
        <v>1</v>
      </c>
      <c r="W24" s="42"/>
      <c r="X24" s="42">
        <v>8</v>
      </c>
      <c r="Y24" s="42"/>
      <c r="Z24" s="42"/>
      <c r="AA24" s="27">
        <f t="shared" si="0"/>
        <v>0</v>
      </c>
      <c r="AB24" s="28">
        <f t="shared" si="1"/>
        <v>0</v>
      </c>
      <c r="AC24" s="28">
        <f t="shared" si="2"/>
        <v>0</v>
      </c>
      <c r="AD24" s="28">
        <f t="shared" si="3"/>
        <v>0</v>
      </c>
      <c r="AE24" s="28">
        <f t="shared" si="7"/>
        <v>0</v>
      </c>
      <c r="AF24" s="28">
        <f t="shared" si="8"/>
        <v>0</v>
      </c>
      <c r="AG24" s="28">
        <f t="shared" si="9"/>
        <v>0</v>
      </c>
      <c r="AH24" s="28">
        <f t="shared" si="10"/>
        <v>0</v>
      </c>
      <c r="AI24" s="28">
        <f t="shared" si="11"/>
        <v>11963.787898459683</v>
      </c>
      <c r="AJ24" s="28">
        <f t="shared" si="12"/>
        <v>0</v>
      </c>
      <c r="AK24" s="28">
        <f t="shared" si="13"/>
        <v>0</v>
      </c>
      <c r="AL24" s="28">
        <f t="shared" si="14"/>
        <v>3987.9292994865609</v>
      </c>
      <c r="AM24" s="28">
        <f t="shared" si="15"/>
        <v>0</v>
      </c>
      <c r="AN24" s="28">
        <f t="shared" si="16"/>
        <v>31903.434395892487</v>
      </c>
      <c r="AO24" s="28">
        <f t="shared" si="17"/>
        <v>0</v>
      </c>
      <c r="AP24" s="46">
        <f t="shared" si="18"/>
        <v>0</v>
      </c>
    </row>
    <row r="25" spans="1:42" hidden="1" x14ac:dyDescent="0.3">
      <c r="A25" s="38" t="s">
        <v>12</v>
      </c>
      <c r="B25" s="29" t="s">
        <v>79</v>
      </c>
      <c r="C25" s="39">
        <v>45426</v>
      </c>
      <c r="D25" s="29" t="s">
        <v>92</v>
      </c>
      <c r="E25" s="29">
        <v>4</v>
      </c>
      <c r="F25" s="29" t="s">
        <v>25</v>
      </c>
      <c r="G25" s="47">
        <v>0.27489999999999998</v>
      </c>
      <c r="H25" s="49">
        <v>70</v>
      </c>
      <c r="I25" s="48">
        <v>152.1549576542516</v>
      </c>
      <c r="J25" s="41">
        <f t="shared" si="6"/>
        <v>553.49202493361815</v>
      </c>
      <c r="K25" s="3"/>
      <c r="L25" s="42"/>
      <c r="M25" s="42"/>
      <c r="N25" s="42"/>
      <c r="O25" s="42">
        <v>2</v>
      </c>
      <c r="P25" s="42"/>
      <c r="Q25" s="42"/>
      <c r="R25" s="42">
        <v>1</v>
      </c>
      <c r="S25" s="42"/>
      <c r="T25" s="42"/>
      <c r="U25" s="42"/>
      <c r="V25" s="42">
        <v>1</v>
      </c>
      <c r="W25" s="42"/>
      <c r="X25" s="42"/>
      <c r="Y25" s="42">
        <v>9</v>
      </c>
      <c r="Z25" s="42"/>
      <c r="AA25" s="27">
        <f t="shared" si="0"/>
        <v>0</v>
      </c>
      <c r="AB25" s="28">
        <f t="shared" si="1"/>
        <v>0</v>
      </c>
      <c r="AC25" s="28">
        <f t="shared" si="2"/>
        <v>0</v>
      </c>
      <c r="AD25" s="28">
        <f t="shared" si="3"/>
        <v>0</v>
      </c>
      <c r="AE25" s="28">
        <f t="shared" si="7"/>
        <v>1106.9840498672363</v>
      </c>
      <c r="AF25" s="28">
        <f t="shared" si="8"/>
        <v>0</v>
      </c>
      <c r="AG25" s="28">
        <f t="shared" si="9"/>
        <v>0</v>
      </c>
      <c r="AH25" s="28">
        <f t="shared" si="10"/>
        <v>553.49202493361815</v>
      </c>
      <c r="AI25" s="28">
        <f t="shared" si="11"/>
        <v>0</v>
      </c>
      <c r="AJ25" s="28">
        <f t="shared" si="12"/>
        <v>0</v>
      </c>
      <c r="AK25" s="28">
        <f t="shared" si="13"/>
        <v>0</v>
      </c>
      <c r="AL25" s="28">
        <f t="shared" si="14"/>
        <v>553.49202493361815</v>
      </c>
      <c r="AM25" s="28">
        <f t="shared" si="15"/>
        <v>0</v>
      </c>
      <c r="AN25" s="28">
        <f t="shared" si="16"/>
        <v>0</v>
      </c>
      <c r="AO25" s="28">
        <f t="shared" si="17"/>
        <v>4981.4282244025635</v>
      </c>
      <c r="AP25" s="46">
        <f t="shared" si="18"/>
        <v>0</v>
      </c>
    </row>
    <row r="26" spans="1:42" ht="15" thickBot="1" x14ac:dyDescent="0.35">
      <c r="A26" s="50" t="s">
        <v>17</v>
      </c>
      <c r="B26" s="51" t="s">
        <v>79</v>
      </c>
      <c r="C26" s="52">
        <v>45426</v>
      </c>
      <c r="D26" s="52" t="s">
        <v>92</v>
      </c>
      <c r="E26" s="51">
        <v>5</v>
      </c>
      <c r="F26" s="51" t="s">
        <v>26</v>
      </c>
      <c r="G26" s="53">
        <v>7.0199999999999999E-2</v>
      </c>
      <c r="H26" s="51">
        <v>15</v>
      </c>
      <c r="I26" s="54">
        <v>26.233613388664068</v>
      </c>
      <c r="J26" s="54">
        <f t="shared" si="6"/>
        <v>373.69819641971606</v>
      </c>
      <c r="K26" s="55"/>
      <c r="L26" s="56"/>
      <c r="M26" s="56"/>
      <c r="N26" s="56"/>
      <c r="O26" s="56">
        <v>1</v>
      </c>
      <c r="P26" s="56"/>
      <c r="Q26" s="56"/>
      <c r="R26" s="56">
        <v>1</v>
      </c>
      <c r="S26" s="56">
        <v>1</v>
      </c>
      <c r="T26" s="56"/>
      <c r="U26" s="56"/>
      <c r="V26" s="56">
        <v>2</v>
      </c>
      <c r="W26" s="56"/>
      <c r="X26" s="56">
        <v>4</v>
      </c>
      <c r="Y26" s="56">
        <v>25</v>
      </c>
      <c r="Z26" s="56"/>
      <c r="AA26" s="57">
        <f t="shared" si="0"/>
        <v>0</v>
      </c>
      <c r="AB26" s="58">
        <f t="shared" si="1"/>
        <v>0</v>
      </c>
      <c r="AC26" s="58">
        <f t="shared" si="2"/>
        <v>0</v>
      </c>
      <c r="AD26" s="58">
        <f t="shared" si="3"/>
        <v>0</v>
      </c>
      <c r="AE26" s="58">
        <f t="shared" si="7"/>
        <v>373.69819641971606</v>
      </c>
      <c r="AF26" s="58">
        <f t="shared" si="8"/>
        <v>0</v>
      </c>
      <c r="AG26" s="58">
        <f t="shared" si="9"/>
        <v>0</v>
      </c>
      <c r="AH26" s="58">
        <f t="shared" si="10"/>
        <v>373.69819641971606</v>
      </c>
      <c r="AI26" s="58">
        <f t="shared" si="11"/>
        <v>373.69819641971606</v>
      </c>
      <c r="AJ26" s="58">
        <f t="shared" si="12"/>
        <v>0</v>
      </c>
      <c r="AK26" s="58">
        <f t="shared" si="13"/>
        <v>0</v>
      </c>
      <c r="AL26" s="58">
        <f t="shared" si="14"/>
        <v>747.39639283943211</v>
      </c>
      <c r="AM26" s="58">
        <f t="shared" si="15"/>
        <v>0</v>
      </c>
      <c r="AN26" s="58">
        <f t="shared" si="16"/>
        <v>1494.7927856788642</v>
      </c>
      <c r="AO26" s="58">
        <f t="shared" si="17"/>
        <v>9342.454910492901</v>
      </c>
      <c r="AP26" s="59">
        <f t="shared" si="18"/>
        <v>0</v>
      </c>
    </row>
    <row r="27" spans="1:42" x14ac:dyDescent="0.3">
      <c r="A27" s="2"/>
    </row>
    <row r="31" spans="1:42" x14ac:dyDescent="0.3">
      <c r="Z31" t="s">
        <v>93</v>
      </c>
      <c r="AA31" s="60">
        <f>MAX(AA2:AA26)</f>
        <v>0</v>
      </c>
      <c r="AB31" s="60">
        <f t="shared" ref="AB31:AP31" si="20">MAX(AB2:AB26)</f>
        <v>13079.436874690062</v>
      </c>
      <c r="AC31" s="60">
        <f t="shared" si="20"/>
        <v>0</v>
      </c>
      <c r="AD31" s="60">
        <f t="shared" si="20"/>
        <v>44246.691742043011</v>
      </c>
      <c r="AE31" s="60">
        <f t="shared" si="20"/>
        <v>334735.84187458624</v>
      </c>
      <c r="AF31" s="60">
        <f t="shared" si="20"/>
        <v>29381.646995303752</v>
      </c>
      <c r="AG31" s="60">
        <f t="shared" si="20"/>
        <v>13079.436874690062</v>
      </c>
      <c r="AH31" s="60">
        <f t="shared" si="20"/>
        <v>111578.61395819542</v>
      </c>
      <c r="AI31" s="60">
        <f t="shared" si="20"/>
        <v>446314.45583278168</v>
      </c>
      <c r="AJ31" s="60">
        <f t="shared" si="20"/>
        <v>0</v>
      </c>
      <c r="AK31" s="60">
        <f t="shared" si="20"/>
        <v>111578.61395819542</v>
      </c>
      <c r="AL31" s="60">
        <f t="shared" si="20"/>
        <v>353973.53393634409</v>
      </c>
      <c r="AM31" s="60">
        <f t="shared" si="20"/>
        <v>0</v>
      </c>
      <c r="AN31" s="60">
        <f t="shared" si="20"/>
        <v>893296.16308498976</v>
      </c>
      <c r="AO31" s="60">
        <f t="shared" si="20"/>
        <v>1469082.3497651876</v>
      </c>
      <c r="AP31" s="60">
        <f t="shared" si="20"/>
        <v>4951.7136371980223</v>
      </c>
    </row>
    <row r="32" spans="1:42" x14ac:dyDescent="0.3">
      <c r="Z32" t="s">
        <v>94</v>
      </c>
      <c r="AA32" s="60">
        <f t="array" ref="AA32">MIN(IF(AA2:AA26&lt;&gt;0,AA2:AA26))</f>
        <v>0</v>
      </c>
      <c r="AB32" s="60">
        <f t="array" ref="AB32">MIN(IF(AB2:AB26&lt;&gt;0,AB2:AB26))</f>
        <v>34.628369673036573</v>
      </c>
      <c r="AC32" s="60">
        <f t="array" ref="AC32">MIN(IF(AC2:AC26&lt;&gt;0,AC2:AC26))</f>
        <v>0</v>
      </c>
      <c r="AD32" s="60">
        <f t="array" ref="AD32">MIN(IF(AD2:AD26&lt;&gt;0,AD2:AD26))</f>
        <v>1650.5712123993408</v>
      </c>
      <c r="AE32" s="60">
        <f t="array" ref="AE32">MIN(IF(AE2:AE26&lt;&gt;0,AE2:AE26))</f>
        <v>107.73107554584384</v>
      </c>
      <c r="AF32" s="60">
        <f t="array" ref="AF32">MIN(IF(AF2:AF26&lt;&gt;0,AF2:AF26))</f>
        <v>13079.436874690062</v>
      </c>
      <c r="AG32" s="60">
        <f t="array" ref="AG32">MIN(IF(AG2:AG26&lt;&gt;0,AG2:AG26))</f>
        <v>107.73107554584384</v>
      </c>
      <c r="AH32" s="60">
        <f t="array" ref="AH32">MIN(IF(AH2:AH26&lt;&gt;0,AH2:AH26))</f>
        <v>373.69819641971606</v>
      </c>
      <c r="AI32" s="60">
        <f t="array" ref="AI32">MIN(IF(AI2:AI26&lt;&gt;0,AI2:AI26))</f>
        <v>373.69819641971606</v>
      </c>
      <c r="AJ32" s="60">
        <f t="array" ref="AJ32">MIN(IF(AJ2:AJ26&lt;&gt;0,AJ2:AJ26))</f>
        <v>0</v>
      </c>
      <c r="AK32" s="60">
        <f t="array" ref="AK32">MIN(IF(AK2:AK26&lt;&gt;0,AK2:AK26))</f>
        <v>25.650644202249314</v>
      </c>
      <c r="AL32" s="60">
        <f t="array" ref="AL32">MIN(IF(AL2:AL26&lt;&gt;0,AL2:AL26))</f>
        <v>201.79099413513364</v>
      </c>
      <c r="AM32" s="60">
        <f t="array" ref="AM32">MIN(IF(AM2:AM26&lt;&gt;0,AM2:AM26))</f>
        <v>0</v>
      </c>
      <c r="AN32" s="60">
        <f t="array" ref="AN32">MIN(IF(AN2:AN26&lt;&gt;0,AN2:AN26))</f>
        <v>223.15722791639084</v>
      </c>
      <c r="AO32" s="60">
        <f t="array" ref="AO32">MIN(IF(AO2:AO26&lt;&gt;0,AO2:AO26))</f>
        <v>446.31445583278168</v>
      </c>
      <c r="AP32" s="60">
        <f t="array" ref="AP32">MIN(IF(AP2:AP26&lt;&gt;0,AP2:AP26))</f>
        <v>1764.4037098061915</v>
      </c>
    </row>
    <row r="33" spans="25:42" x14ac:dyDescent="0.3">
      <c r="Z33" t="s">
        <v>95</v>
      </c>
      <c r="AA33" s="60" t="e">
        <f t="array" ref="AA33">AVERAGEIF(AA2:AA26,"&lt;&gt;0",AA2:AA26)</f>
        <v>#DIV/0!</v>
      </c>
      <c r="AB33" s="60">
        <f t="array" ref="AB33">AVERAGEIF(AB2:AB26,"&lt;&gt;0",AB2:AB26)</f>
        <v>3349.696644989066</v>
      </c>
      <c r="AC33" s="60" t="e">
        <f t="array" ref="AC33">AVERAGEIF(AC2:AC26,"&lt;&gt;0",AC2:AC26)</f>
        <v>#DIV/0!</v>
      </c>
      <c r="AD33" s="60">
        <f t="array" ref="AD33">AVERAGEIF(AD2:AD26,"&lt;&gt;0",AD2:AD26)</f>
        <v>22948.631477221177</v>
      </c>
      <c r="AE33" s="60">
        <f t="array" ref="AE33">AVERAGEIF(AE2:AE26,"&lt;&gt;0",AE2:AE26)</f>
        <v>41658.420932321322</v>
      </c>
      <c r="AF33" s="60">
        <f t="array" ref="AF33">AVERAGEIF(AF2:AF26,"&lt;&gt;0",AF2:AF26)</f>
        <v>21230.541934996909</v>
      </c>
      <c r="AG33" s="60">
        <f t="array" ref="AG33">AVERAGEIF(AG2:AG26,"&lt;&gt;0",AG2:AG26)</f>
        <v>4470.1083927174323</v>
      </c>
      <c r="AH33" s="60">
        <f t="array" ref="AH33">AVERAGEIF(AH2:AH26,"&lt;&gt;0",AH2:AH26)</f>
        <v>31311.687568034129</v>
      </c>
      <c r="AI33" s="60">
        <f t="array" ref="AI33">AVERAGEIF(AI2:AI26,"&lt;&gt;0",AI2:AI26)</f>
        <v>76347.394874444886</v>
      </c>
      <c r="AJ33" s="60" t="e">
        <f t="array" ref="AJ33">AVERAGEIF(AJ2:AJ26,"&lt;&gt;0",AJ2:AJ26)</f>
        <v>#DIV/0!</v>
      </c>
      <c r="AK33" s="60">
        <f t="array" ref="AK33">AVERAGEIF(AK2:AK26,"&lt;&gt;0",AK2:AK26)</f>
        <v>21854.644923742442</v>
      </c>
      <c r="AL33" s="60">
        <f t="array" ref="AL33">AVERAGEIF(AL2:AL26,"&lt;&gt;0",AL2:AL26)</f>
        <v>46693.629558785862</v>
      </c>
      <c r="AM33" s="60" t="e">
        <f t="array" ref="AM33">AVERAGEIF(AM2:AM26,"&lt;&gt;0",AM2:AM26)</f>
        <v>#DIV/0!</v>
      </c>
      <c r="AN33" s="60">
        <f t="array" ref="AN33">AVERAGEIF(AN2:AN26,"&lt;&gt;0",AN2:AN26)</f>
        <v>221945.2927969835</v>
      </c>
      <c r="AO33" s="60">
        <f t="array" ref="AO33">AVERAGEIF(AO2:AO26,"&lt;&gt;0",AO2:AO26)</f>
        <v>143468.09841767012</v>
      </c>
      <c r="AP33" s="60">
        <f t="array" ref="AP33">AVERAGEIF(AP2:AP26,"&lt;&gt;0",AP2:AP26)</f>
        <v>3521.218586451927</v>
      </c>
    </row>
    <row r="37" spans="25:42" x14ac:dyDescent="0.3">
      <c r="Z37" t="s">
        <v>69</v>
      </c>
    </row>
    <row r="38" spans="25:42" x14ac:dyDescent="0.3">
      <c r="AA38" s="60" t="e">
        <f>MAX(AA9:AA33)</f>
        <v>#DIV/0!</v>
      </c>
      <c r="AB38" s="60">
        <f t="shared" ref="AB38:AP38" si="21">MAX(AB9:AB33)</f>
        <v>13079.436874690062</v>
      </c>
      <c r="AC38" s="60" t="e">
        <f t="shared" si="21"/>
        <v>#DIV/0!</v>
      </c>
      <c r="AD38" s="60">
        <f t="shared" si="21"/>
        <v>44246.691742043011</v>
      </c>
      <c r="AE38" s="60">
        <f t="shared" si="21"/>
        <v>334735.84187458624</v>
      </c>
      <c r="AF38" s="60">
        <f t="shared" si="21"/>
        <v>29381.646995303752</v>
      </c>
      <c r="AG38" s="60">
        <f t="shared" si="21"/>
        <v>13079.436874690062</v>
      </c>
      <c r="AH38" s="60">
        <f t="shared" si="21"/>
        <v>111578.61395819542</v>
      </c>
      <c r="AI38" s="60">
        <f t="shared" si="21"/>
        <v>446314.45583278168</v>
      </c>
      <c r="AJ38" s="60" t="e">
        <f t="shared" si="21"/>
        <v>#DIV/0!</v>
      </c>
      <c r="AK38" s="60">
        <f t="shared" si="21"/>
        <v>111578.61395819542</v>
      </c>
      <c r="AL38" s="60">
        <f t="shared" si="21"/>
        <v>353973.53393634409</v>
      </c>
      <c r="AM38" s="60" t="e">
        <f t="shared" si="21"/>
        <v>#DIV/0!</v>
      </c>
      <c r="AN38" s="60">
        <f t="shared" si="21"/>
        <v>893296.16308498976</v>
      </c>
      <c r="AO38" s="60">
        <f t="shared" si="21"/>
        <v>1469082.3497651876</v>
      </c>
      <c r="AP38" s="60">
        <f t="shared" si="21"/>
        <v>4951.7136371980223</v>
      </c>
    </row>
    <row r="39" spans="25:42" x14ac:dyDescent="0.3">
      <c r="AA39" s="60">
        <f t="array" ref="AA39">MIN(IF(AA2:AA26&lt;&gt;0,AA2:AA22))</f>
        <v>0</v>
      </c>
      <c r="AB39" s="60" t="e">
        <f t="array" ref="AB39">MIN(IF(AB2:AB26&lt;&gt;0,AB2:AB22))</f>
        <v>#N/A</v>
      </c>
      <c r="AC39" s="60">
        <f t="array" ref="AC39">MIN(IF(AC2:AC26&lt;&gt;0,AC2:AC22))</f>
        <v>0</v>
      </c>
      <c r="AD39" s="60">
        <f t="array" ref="AD39">MIN(IF(AD2:AD26&lt;&gt;0,AD2:AD22))</f>
        <v>1650.5712123993408</v>
      </c>
      <c r="AE39" s="60" t="e">
        <f t="array" ref="AE39">MIN(IF(AE2:AE26&lt;&gt;0,AE2:AE22))</f>
        <v>#N/A</v>
      </c>
      <c r="AF39" s="60" t="e">
        <f t="array" ref="AF39">MIN(IF(AF2:AF26&lt;&gt;0,AF2:AF22))</f>
        <v>#N/A</v>
      </c>
      <c r="AG39" s="60" t="e">
        <f t="array" ref="AG39">MIN(IF(AG2:AG26&lt;&gt;0,AG2:AG22))</f>
        <v>#N/A</v>
      </c>
      <c r="AH39" s="60" t="e">
        <f t="array" ref="AH39">MIN(IF(AH2:AH26&lt;&gt;0,AH2:AH22))</f>
        <v>#N/A</v>
      </c>
      <c r="AI39" s="60" t="e">
        <f t="array" ref="AI39">MIN(IF(AI2:AI26&lt;&gt;0,AI2:AI22))</f>
        <v>#N/A</v>
      </c>
      <c r="AJ39" s="60">
        <f t="array" ref="AJ39">MIN(IF(AJ2:AJ26&lt;&gt;0,AJ2:AJ22))</f>
        <v>0</v>
      </c>
      <c r="AK39" s="60">
        <f t="array" ref="AK39">MIN(IF(AK2:AK26&lt;&gt;0,AK2:AK22))</f>
        <v>25.650644202249314</v>
      </c>
      <c r="AL39" s="60" t="e">
        <f t="array" ref="AL39">MIN(IF(AL2:AL26&lt;&gt;0,AL2:AL22))</f>
        <v>#N/A</v>
      </c>
      <c r="AM39" s="60">
        <f t="array" ref="AM39">MIN(IF(AM2:AM26&lt;&gt;0,AM2:AM22))</f>
        <v>0</v>
      </c>
      <c r="AN39" s="60" t="e">
        <f t="array" ref="AN39">MIN(IF(AN2:AN26&lt;&gt;0,AN2:AN22))</f>
        <v>#N/A</v>
      </c>
      <c r="AO39" s="60" t="e">
        <f t="array" ref="AO39">MIN(IF(AO2:AO26&lt;&gt;0,AO2:AO22))</f>
        <v>#N/A</v>
      </c>
      <c r="AP39" s="60">
        <f t="array" ref="AP39">MIN(IF(AP2:AP26&lt;&gt;0,AP2:AP22))</f>
        <v>1764.4037098061915</v>
      </c>
    </row>
    <row r="40" spans="25:42" x14ac:dyDescent="0.3">
      <c r="AA40" s="60" t="e">
        <f t="array" ref="AA40">AVERAGEIF(AA2:AA22,"&lt;&gt;0",AA2:AA22)</f>
        <v>#DIV/0!</v>
      </c>
      <c r="AB40" s="60">
        <f t="array" ref="AB40">AVERAGEIF(AB2:AB22,"&lt;&gt;0",AB2:AB22)</f>
        <v>106.44990175540077</v>
      </c>
      <c r="AC40" s="60" t="e">
        <f t="array" ref="AC40">AVERAGEIF(AC2:AC22,"&lt;&gt;0",AC2:AC22)</f>
        <v>#DIV/0!</v>
      </c>
      <c r="AD40" s="60">
        <f t="array" ref="AD40">AVERAGEIF(AD2:AD22,"&lt;&gt;0",AD2:AD22)</f>
        <v>22948.631477221177</v>
      </c>
      <c r="AE40" s="60">
        <f t="array" ref="AE40">AVERAGEIF(AE2:AE22,"&lt;&gt;0",AE2:AE22)</f>
        <v>48478.100900517624</v>
      </c>
      <c r="AF40" s="60">
        <f t="array" ref="AF40">AVERAGEIF(AF2:AF22,"&lt;&gt;0",AF2:AF22)</f>
        <v>29381.646995303752</v>
      </c>
      <c r="AG40" s="60">
        <f t="array" ref="AG40">AVERAGEIF(AG2:AG22,"&lt;&gt;0",AG2:AG22)</f>
        <v>165.44415173111733</v>
      </c>
      <c r="AH40" s="60">
        <f t="array" ref="AH40">AVERAGEIF(AH2:AH22,"&lt;&gt;0",AH2:AH22)</f>
        <v>57954.499437387123</v>
      </c>
      <c r="AI40" s="60">
        <f t="array" ref="AI40">AVERAGEIF(AI2:AI22,"&lt;&gt;0",AI2:AI22)</f>
        <v>87144.11054013799</v>
      </c>
      <c r="AJ40" s="60" t="e">
        <f t="array" ref="AJ40">AVERAGEIF(AJ2:AJ22,"&lt;&gt;0",AJ2:AJ22)</f>
        <v>#DIV/0!</v>
      </c>
      <c r="AK40" s="60">
        <f t="array" ref="AK40">AVERAGEIF(AK2:AK22,"&lt;&gt;0",AK2:AK22)</f>
        <v>21854.644923742442</v>
      </c>
      <c r="AL40" s="60">
        <f t="array" ref="AL40">AVERAGEIF(AL2:AL22,"&lt;&gt;0",AL2:AL22)</f>
        <v>60814.250174104396</v>
      </c>
      <c r="AM40" s="60" t="e">
        <f t="array" ref="AM40">AVERAGEIF(AM2:AM22,"&lt;&gt;0",AM2:AM22)</f>
        <v>#DIV/0!</v>
      </c>
      <c r="AN40" s="60">
        <f t="array" ref="AN40">AVERAGEIF(AN2:AN22,"&lt;&gt;0",AN2:AN22)</f>
        <v>282573.1705429834</v>
      </c>
      <c r="AO40" s="60">
        <f t="array" ref="AO40">AVERAGEIF(AO2:AO22,"&lt;&gt;0",AO2:AO22)</f>
        <v>151567.59753138496</v>
      </c>
      <c r="AP40" s="60">
        <f t="array" ref="AP40">AVERAGEIF(AP2:AP22,"&lt;&gt;0",AP2:AP22)</f>
        <v>3521.218586451927</v>
      </c>
    </row>
    <row r="44" spans="25:42" x14ac:dyDescent="0.3">
      <c r="Y44" t="s">
        <v>24</v>
      </c>
      <c r="Z44" t="s">
        <v>96</v>
      </c>
      <c r="AA44" t="s">
        <v>27</v>
      </c>
      <c r="AB44" t="s">
        <v>28</v>
      </c>
      <c r="AC44" t="s">
        <v>29</v>
      </c>
      <c r="AD44" t="s">
        <v>30</v>
      </c>
      <c r="AE44" t="s">
        <v>31</v>
      </c>
      <c r="AF44" t="s">
        <v>32</v>
      </c>
      <c r="AG44" t="s">
        <v>33</v>
      </c>
      <c r="AH44" t="s">
        <v>34</v>
      </c>
      <c r="AI44" t="s">
        <v>35</v>
      </c>
      <c r="AJ44" t="s">
        <v>36</v>
      </c>
      <c r="AK44" t="s">
        <v>37</v>
      </c>
      <c r="AL44" t="s">
        <v>38</v>
      </c>
      <c r="AM44" t="s">
        <v>39</v>
      </c>
      <c r="AN44" t="s">
        <v>40</v>
      </c>
      <c r="AO44" t="s">
        <v>41</v>
      </c>
      <c r="AP44" t="s">
        <v>42</v>
      </c>
    </row>
    <row r="45" spans="25:42" hidden="1" x14ac:dyDescent="0.3">
      <c r="Y45" t="s">
        <v>69</v>
      </c>
      <c r="Z45" t="s">
        <v>93</v>
      </c>
      <c r="AA45">
        <v>0</v>
      </c>
      <c r="AB45">
        <v>231</v>
      </c>
      <c r="AC45">
        <v>0</v>
      </c>
      <c r="AD45">
        <v>0</v>
      </c>
      <c r="AE45">
        <v>108</v>
      </c>
      <c r="AF45">
        <v>0</v>
      </c>
      <c r="AG45">
        <v>108</v>
      </c>
      <c r="AH45">
        <v>0</v>
      </c>
      <c r="AI45">
        <v>0</v>
      </c>
      <c r="AJ45">
        <v>0</v>
      </c>
      <c r="AK45">
        <v>26</v>
      </c>
      <c r="AL45">
        <v>0</v>
      </c>
      <c r="AM45">
        <v>0</v>
      </c>
      <c r="AN45">
        <v>0</v>
      </c>
      <c r="AO45">
        <v>0</v>
      </c>
      <c r="AP45">
        <v>0</v>
      </c>
    </row>
    <row r="46" spans="25:42" hidden="1" x14ac:dyDescent="0.3">
      <c r="Y46" t="s">
        <v>69</v>
      </c>
      <c r="Z46" t="s">
        <v>94</v>
      </c>
      <c r="AA46">
        <v>0</v>
      </c>
      <c r="AB46">
        <v>35</v>
      </c>
      <c r="AC46">
        <v>0</v>
      </c>
      <c r="AD46">
        <v>0</v>
      </c>
      <c r="AE46">
        <v>108</v>
      </c>
      <c r="AF46">
        <v>0</v>
      </c>
      <c r="AG46">
        <v>108</v>
      </c>
      <c r="AH46">
        <v>0</v>
      </c>
      <c r="AI46">
        <v>0</v>
      </c>
      <c r="AJ46">
        <v>0</v>
      </c>
      <c r="AK46">
        <v>26</v>
      </c>
      <c r="AL46">
        <v>0</v>
      </c>
      <c r="AM46">
        <v>0</v>
      </c>
      <c r="AN46">
        <v>0</v>
      </c>
      <c r="AO46">
        <v>0</v>
      </c>
      <c r="AP46">
        <v>0</v>
      </c>
    </row>
    <row r="47" spans="25:42" x14ac:dyDescent="0.3">
      <c r="Y47" t="s">
        <v>69</v>
      </c>
      <c r="Z47" t="s">
        <v>95</v>
      </c>
      <c r="AA47">
        <v>0</v>
      </c>
      <c r="AB47">
        <v>107</v>
      </c>
      <c r="AC47">
        <v>0</v>
      </c>
      <c r="AD47">
        <v>0</v>
      </c>
      <c r="AE47" s="60">
        <f t="array" ref="AE47">AE45:AE46/5</f>
        <v>21.6</v>
      </c>
      <c r="AF47">
        <v>0</v>
      </c>
      <c r="AG47" s="60">
        <f t="array" ref="AG47">AG45:AG46/5</f>
        <v>21.6</v>
      </c>
      <c r="AH47">
        <v>0</v>
      </c>
      <c r="AI47">
        <v>0</v>
      </c>
      <c r="AJ47">
        <v>0</v>
      </c>
      <c r="AK47">
        <v>26</v>
      </c>
      <c r="AL47">
        <v>0</v>
      </c>
      <c r="AM47">
        <v>0</v>
      </c>
      <c r="AN47">
        <v>0</v>
      </c>
      <c r="AO47">
        <v>0</v>
      </c>
      <c r="AP47">
        <v>0</v>
      </c>
    </row>
    <row r="48" spans="25:42" hidden="1" x14ac:dyDescent="0.3">
      <c r="Y48" t="s">
        <v>70</v>
      </c>
      <c r="Z48" t="s">
        <v>93</v>
      </c>
      <c r="AA48">
        <v>0</v>
      </c>
      <c r="AB48">
        <v>13079</v>
      </c>
      <c r="AC48">
        <v>0</v>
      </c>
      <c r="AD48">
        <v>0</v>
      </c>
      <c r="AE48">
        <v>88145</v>
      </c>
      <c r="AF48">
        <v>29382</v>
      </c>
      <c r="AG48">
        <v>13079</v>
      </c>
      <c r="AH48">
        <v>13079</v>
      </c>
      <c r="AI48">
        <v>3848</v>
      </c>
      <c r="AJ48">
        <v>0</v>
      </c>
      <c r="AK48">
        <v>1908</v>
      </c>
      <c r="AL48">
        <v>26159</v>
      </c>
      <c r="AM48">
        <v>0</v>
      </c>
      <c r="AN48">
        <v>293816</v>
      </c>
      <c r="AO48">
        <v>1469082</v>
      </c>
      <c r="AP48">
        <v>3848</v>
      </c>
    </row>
    <row r="49" spans="25:42" hidden="1" x14ac:dyDescent="0.3">
      <c r="Y49" t="s">
        <v>70</v>
      </c>
      <c r="Z49" t="s">
        <v>94</v>
      </c>
      <c r="AA49">
        <v>0</v>
      </c>
      <c r="AB49">
        <v>13079</v>
      </c>
      <c r="AC49">
        <v>0</v>
      </c>
      <c r="AD49">
        <v>0</v>
      </c>
      <c r="AE49">
        <v>5725</v>
      </c>
      <c r="AF49">
        <v>13079</v>
      </c>
      <c r="AG49">
        <v>13079</v>
      </c>
      <c r="AH49">
        <v>13079</v>
      </c>
      <c r="AI49">
        <v>1764</v>
      </c>
      <c r="AJ49">
        <v>0</v>
      </c>
      <c r="AK49">
        <v>1908</v>
      </c>
      <c r="AL49">
        <v>3848</v>
      </c>
      <c r="AM49">
        <v>0</v>
      </c>
      <c r="AN49">
        <v>1908</v>
      </c>
      <c r="AO49">
        <v>1764</v>
      </c>
      <c r="AP49">
        <v>1764</v>
      </c>
    </row>
    <row r="50" spans="25:42" x14ac:dyDescent="0.3">
      <c r="Y50" t="s">
        <v>70</v>
      </c>
      <c r="Z50" t="s">
        <v>95</v>
      </c>
      <c r="AA50">
        <v>0</v>
      </c>
      <c r="AB50" s="60">
        <f>AB48/5</f>
        <v>2615.8000000000002</v>
      </c>
      <c r="AC50">
        <v>0</v>
      </c>
      <c r="AD50">
        <v>0</v>
      </c>
      <c r="AE50">
        <v>46935</v>
      </c>
      <c r="AF50">
        <v>21230</v>
      </c>
      <c r="AG50" s="60">
        <f>AG48/5</f>
        <v>2615.8000000000002</v>
      </c>
      <c r="AH50" s="60">
        <f>AH48/5</f>
        <v>2615.8000000000002</v>
      </c>
      <c r="AI50">
        <v>2806</v>
      </c>
      <c r="AJ50">
        <v>0</v>
      </c>
      <c r="AK50" s="60">
        <f>AK48/5</f>
        <v>381.6</v>
      </c>
      <c r="AL50">
        <v>10638</v>
      </c>
      <c r="AM50">
        <v>0</v>
      </c>
      <c r="AN50">
        <v>81353</v>
      </c>
      <c r="AO50">
        <v>369933</v>
      </c>
      <c r="AP50">
        <v>2806</v>
      </c>
    </row>
    <row r="51" spans="25:42" hidden="1" x14ac:dyDescent="0.3">
      <c r="Y51" t="s">
        <v>56</v>
      </c>
      <c r="Z51" t="s">
        <v>93</v>
      </c>
      <c r="AA51">
        <v>0</v>
      </c>
      <c r="AB51">
        <v>0</v>
      </c>
      <c r="AC51">
        <v>0</v>
      </c>
      <c r="AD51">
        <v>0</v>
      </c>
      <c r="AE51">
        <v>34648</v>
      </c>
      <c r="AF51">
        <v>0</v>
      </c>
      <c r="AG51">
        <v>0</v>
      </c>
      <c r="AH51" s="60">
        <v>60634.313141566599</v>
      </c>
      <c r="AI51" s="60">
        <v>66997.212231374229</v>
      </c>
      <c r="AJ51">
        <v>0</v>
      </c>
      <c r="AK51">
        <v>0</v>
      </c>
      <c r="AL51">
        <v>8662</v>
      </c>
      <c r="AM51">
        <v>0</v>
      </c>
      <c r="AN51">
        <v>893296</v>
      </c>
      <c r="AO51">
        <v>17324</v>
      </c>
      <c r="AP51">
        <v>0</v>
      </c>
    </row>
    <row r="52" spans="25:42" hidden="1" x14ac:dyDescent="0.3">
      <c r="Y52" t="s">
        <v>56</v>
      </c>
      <c r="Z52" t="s">
        <v>94</v>
      </c>
      <c r="AA52">
        <v>0</v>
      </c>
      <c r="AB52">
        <v>0</v>
      </c>
      <c r="AC52">
        <v>0</v>
      </c>
      <c r="AD52">
        <v>0</v>
      </c>
      <c r="AE52">
        <v>2049</v>
      </c>
      <c r="AF52">
        <v>0</v>
      </c>
      <c r="AG52">
        <v>0</v>
      </c>
      <c r="AH52" s="60">
        <v>60634.313141566599</v>
      </c>
      <c r="AI52" s="60">
        <v>1715.2234501486359</v>
      </c>
      <c r="AJ52">
        <v>0</v>
      </c>
      <c r="AK52">
        <v>0</v>
      </c>
      <c r="AL52">
        <v>202</v>
      </c>
      <c r="AM52">
        <v>0</v>
      </c>
      <c r="AN52">
        <v>31903</v>
      </c>
      <c r="AO52">
        <v>605</v>
      </c>
      <c r="AP52">
        <v>0</v>
      </c>
    </row>
    <row r="53" spans="25:42" x14ac:dyDescent="0.3">
      <c r="Y53" t="s">
        <v>56</v>
      </c>
      <c r="Z53" t="s">
        <v>95</v>
      </c>
      <c r="AA53">
        <v>0</v>
      </c>
      <c r="AB53">
        <v>0</v>
      </c>
      <c r="AC53">
        <v>0</v>
      </c>
      <c r="AD53">
        <v>0</v>
      </c>
      <c r="AE53">
        <v>8232</v>
      </c>
      <c r="AF53">
        <v>0</v>
      </c>
      <c r="AG53">
        <v>0</v>
      </c>
      <c r="AH53" s="60">
        <f>AH51/5</f>
        <v>12126.86262831332</v>
      </c>
      <c r="AI53">
        <v>21649</v>
      </c>
      <c r="AJ53">
        <v>0</v>
      </c>
      <c r="AK53">
        <v>0</v>
      </c>
      <c r="AL53">
        <v>2570</v>
      </c>
      <c r="AM53">
        <v>0</v>
      </c>
      <c r="AN53">
        <v>185039</v>
      </c>
      <c r="AO53">
        <v>3585</v>
      </c>
      <c r="AP53">
        <v>0</v>
      </c>
    </row>
    <row r="54" spans="25:42" hidden="1" x14ac:dyDescent="0.3">
      <c r="Y54" t="s">
        <v>25</v>
      </c>
      <c r="Z54" t="s">
        <v>93</v>
      </c>
      <c r="AA54">
        <v>0</v>
      </c>
      <c r="AB54">
        <v>0</v>
      </c>
      <c r="AC54">
        <v>0</v>
      </c>
      <c r="AD54" s="60">
        <v>44246.691742043011</v>
      </c>
      <c r="AE54" s="60">
        <v>88493.383484086022</v>
      </c>
      <c r="AF54">
        <v>0</v>
      </c>
      <c r="AG54">
        <v>0</v>
      </c>
      <c r="AH54">
        <v>553</v>
      </c>
      <c r="AI54" s="60">
        <v>442466.91742043011</v>
      </c>
      <c r="AJ54">
        <v>0</v>
      </c>
      <c r="AK54" s="60">
        <v>7569.8983907587863</v>
      </c>
      <c r="AL54" s="60">
        <v>353973.53393634409</v>
      </c>
      <c r="AM54" s="60">
        <v>0</v>
      </c>
      <c r="AN54" s="60">
        <v>22709.695172276359</v>
      </c>
      <c r="AO54" s="60">
        <v>44246.691742043011</v>
      </c>
      <c r="AP54" s="60">
        <v>0</v>
      </c>
    </row>
    <row r="55" spans="25:42" hidden="1" x14ac:dyDescent="0.3">
      <c r="Y55" t="s">
        <v>25</v>
      </c>
      <c r="Z55" t="s">
        <v>94</v>
      </c>
      <c r="AA55">
        <v>0</v>
      </c>
      <c r="AB55">
        <v>0</v>
      </c>
      <c r="AC55">
        <v>0</v>
      </c>
      <c r="AD55" s="60">
        <v>44246.691742043011</v>
      </c>
      <c r="AE55" s="60">
        <v>1106.9840498672363</v>
      </c>
      <c r="AF55">
        <v>0</v>
      </c>
      <c r="AG55">
        <v>0</v>
      </c>
      <c r="AH55" s="60">
        <v>553</v>
      </c>
      <c r="AI55">
        <v>6436</v>
      </c>
      <c r="AJ55">
        <v>0</v>
      </c>
      <c r="AK55" s="60">
        <v>7569.8983907587863</v>
      </c>
      <c r="AL55" s="60">
        <v>553.49202493361815</v>
      </c>
      <c r="AM55" s="60">
        <v>0</v>
      </c>
      <c r="AN55" s="60">
        <v>1041.0986292245414</v>
      </c>
      <c r="AO55" s="60">
        <v>2145.2941450687522</v>
      </c>
      <c r="AP55" s="60">
        <v>0</v>
      </c>
    </row>
    <row r="56" spans="25:42" x14ac:dyDescent="0.3">
      <c r="Y56" t="s">
        <v>25</v>
      </c>
      <c r="Z56" t="s">
        <v>95</v>
      </c>
      <c r="AA56">
        <v>0</v>
      </c>
      <c r="AB56">
        <v>0</v>
      </c>
      <c r="AC56">
        <v>0</v>
      </c>
      <c r="AD56">
        <v>8849</v>
      </c>
      <c r="AE56">
        <v>19863</v>
      </c>
      <c r="AF56">
        <v>0</v>
      </c>
      <c r="AG56">
        <v>0</v>
      </c>
      <c r="AH56" s="60">
        <v>110</v>
      </c>
      <c r="AI56">
        <v>97502</v>
      </c>
      <c r="AJ56">
        <v>0</v>
      </c>
      <c r="AK56" s="60">
        <v>1514</v>
      </c>
      <c r="AL56">
        <v>80828</v>
      </c>
      <c r="AM56">
        <v>0</v>
      </c>
      <c r="AN56">
        <v>4750</v>
      </c>
      <c r="AO56">
        <v>10274</v>
      </c>
      <c r="AP56">
        <v>0</v>
      </c>
    </row>
    <row r="57" spans="25:42" hidden="1" x14ac:dyDescent="0.3">
      <c r="Y57" t="s">
        <v>26</v>
      </c>
      <c r="Z57" t="s">
        <v>93</v>
      </c>
      <c r="AA57">
        <v>0</v>
      </c>
      <c r="AB57">
        <v>0</v>
      </c>
      <c r="AC57">
        <v>0</v>
      </c>
      <c r="AD57" s="60">
        <v>1650.5712123993408</v>
      </c>
      <c r="AE57" s="60">
        <v>334735.84187458624</v>
      </c>
      <c r="AF57">
        <v>0</v>
      </c>
      <c r="AG57">
        <v>223</v>
      </c>
      <c r="AH57" s="60">
        <v>111578.61395819542</v>
      </c>
      <c r="AI57" s="60">
        <v>446314.45583278168</v>
      </c>
      <c r="AJ57" s="60">
        <v>0</v>
      </c>
      <c r="AK57" s="60">
        <v>111578.61395819542</v>
      </c>
      <c r="AL57">
        <v>223157.22791639084</v>
      </c>
      <c r="AM57" s="60">
        <v>0</v>
      </c>
      <c r="AN57" s="60">
        <v>843673.00657943636</v>
      </c>
      <c r="AO57" s="60">
        <v>46215.993947181545</v>
      </c>
      <c r="AP57" s="60">
        <v>4951.7136371980223</v>
      </c>
    </row>
    <row r="58" spans="25:42" hidden="1" x14ac:dyDescent="0.3">
      <c r="Y58" t="s">
        <v>26</v>
      </c>
      <c r="Z58" t="s">
        <v>94</v>
      </c>
      <c r="AA58">
        <v>0</v>
      </c>
      <c r="AB58">
        <v>0</v>
      </c>
      <c r="AC58">
        <v>0</v>
      </c>
      <c r="AD58" s="60">
        <v>1650.5712123993408</v>
      </c>
      <c r="AE58" s="60">
        <v>446</v>
      </c>
      <c r="AF58">
        <v>0</v>
      </c>
      <c r="AG58">
        <v>223</v>
      </c>
      <c r="AH58">
        <v>374</v>
      </c>
      <c r="AI58">
        <v>374</v>
      </c>
      <c r="AJ58">
        <v>0</v>
      </c>
      <c r="AK58" s="60">
        <v>1650.5712123993408</v>
      </c>
      <c r="AL58">
        <v>747</v>
      </c>
      <c r="AM58" s="60">
        <v>0</v>
      </c>
      <c r="AN58" s="60">
        <v>223</v>
      </c>
      <c r="AO58" s="60">
        <v>446</v>
      </c>
      <c r="AP58" s="60">
        <v>4951.7136371980223</v>
      </c>
    </row>
    <row r="59" spans="25:42" x14ac:dyDescent="0.3">
      <c r="Y59" t="s">
        <v>26</v>
      </c>
      <c r="Z59" t="s">
        <v>95</v>
      </c>
      <c r="AA59">
        <v>0</v>
      </c>
      <c r="AB59">
        <v>0</v>
      </c>
      <c r="AC59">
        <v>0</v>
      </c>
      <c r="AD59">
        <v>330</v>
      </c>
      <c r="AE59">
        <v>69752</v>
      </c>
      <c r="AF59">
        <v>0</v>
      </c>
      <c r="AG59">
        <v>44.6</v>
      </c>
      <c r="AH59">
        <v>22720</v>
      </c>
      <c r="AI59">
        <v>108768</v>
      </c>
      <c r="AJ59">
        <v>0</v>
      </c>
      <c r="AK59" s="60">
        <v>24325</v>
      </c>
      <c r="AL59">
        <v>50298</v>
      </c>
      <c r="AM59">
        <v>0</v>
      </c>
      <c r="AN59" s="60">
        <v>322185</v>
      </c>
      <c r="AO59" s="60">
        <v>17916</v>
      </c>
      <c r="AP59" s="60">
        <v>990</v>
      </c>
    </row>
  </sheetData>
  <autoFilter ref="A1:Z26" xr:uid="{00000000-0009-0000-0000-000000000000}">
    <filterColumn colId="4">
      <filters>
        <filter val="5"/>
      </filters>
    </filterColumn>
    <sortState xmlns:xlrd2="http://schemas.microsoft.com/office/spreadsheetml/2017/richdata2" ref="A2:AB26">
      <sortCondition ref="B1:B11"/>
    </sortState>
  </autoFilter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6"/>
  <sheetViews>
    <sheetView topLeftCell="A19" zoomScale="120" zoomScaleNormal="120" workbookViewId="0">
      <selection activeCell="B39" sqref="B39"/>
    </sheetView>
  </sheetViews>
  <sheetFormatPr baseColWidth="10" defaultColWidth="12.88671875" defaultRowHeight="13.8" x14ac:dyDescent="0.3"/>
  <cols>
    <col min="1" max="1" width="18.109375" style="1" customWidth="1"/>
    <col min="2" max="13" width="12.88671875" style="1"/>
    <col min="14" max="14" width="26" style="1" customWidth="1"/>
    <col min="15" max="16384" width="12.88671875" style="1"/>
  </cols>
  <sheetData>
    <row r="1" spans="1:14" x14ac:dyDescent="0.3">
      <c r="A1" s="5" t="s">
        <v>88</v>
      </c>
      <c r="B1" s="6"/>
      <c r="C1" s="6"/>
      <c r="D1" s="6"/>
      <c r="E1" s="6"/>
      <c r="F1" s="7"/>
      <c r="G1" s="7"/>
      <c r="H1" s="7"/>
      <c r="I1" s="7"/>
      <c r="J1" s="7"/>
      <c r="M1" s="7"/>
      <c r="N1" s="8"/>
    </row>
    <row r="2" spans="1:14" x14ac:dyDescent="0.3">
      <c r="A2" s="9"/>
      <c r="B2" s="10" t="s">
        <v>60</v>
      </c>
      <c r="C2" s="10" t="s">
        <v>61</v>
      </c>
      <c r="D2" s="10" t="s">
        <v>89</v>
      </c>
      <c r="E2" s="10" t="s">
        <v>49</v>
      </c>
      <c r="N2" s="11"/>
    </row>
    <row r="3" spans="1:14" x14ac:dyDescent="0.3">
      <c r="A3" s="12" t="s">
        <v>43</v>
      </c>
      <c r="B3" s="1">
        <v>49.5</v>
      </c>
      <c r="C3" s="1">
        <v>40</v>
      </c>
      <c r="D3" s="1">
        <v>35</v>
      </c>
      <c r="E3" s="22">
        <f>AVERAGE(B3:D3)</f>
        <v>41.5</v>
      </c>
      <c r="N3" s="11"/>
    </row>
    <row r="4" spans="1:14" x14ac:dyDescent="0.3">
      <c r="A4" s="12" t="s">
        <v>44</v>
      </c>
      <c r="B4" s="1">
        <v>9.4</v>
      </c>
      <c r="C4" s="1">
        <v>8</v>
      </c>
      <c r="D4" s="1">
        <v>11</v>
      </c>
      <c r="E4" s="22">
        <f>AVERAGE(B4:D4)</f>
        <v>9.4666666666666668</v>
      </c>
      <c r="N4" s="11"/>
    </row>
    <row r="5" spans="1:14" x14ac:dyDescent="0.3">
      <c r="A5" s="12" t="s">
        <v>45</v>
      </c>
      <c r="B5" s="1">
        <v>6.4</v>
      </c>
      <c r="C5" s="1">
        <v>5</v>
      </c>
      <c r="D5" s="1">
        <v>6</v>
      </c>
      <c r="E5" s="19">
        <f>AVERAGE(B5:D5)</f>
        <v>5.8</v>
      </c>
      <c r="N5" s="11"/>
    </row>
    <row r="6" spans="1:14" x14ac:dyDescent="0.3">
      <c r="A6" s="12" t="s">
        <v>46</v>
      </c>
      <c r="B6" s="1">
        <v>0.65</v>
      </c>
      <c r="C6" s="1">
        <v>0.65</v>
      </c>
      <c r="D6" s="1">
        <v>0.65</v>
      </c>
      <c r="E6" s="19">
        <f>AVERAGE(B6:D6)</f>
        <v>0.65</v>
      </c>
      <c r="N6" s="11"/>
    </row>
    <row r="7" spans="1:14" x14ac:dyDescent="0.3">
      <c r="A7" s="12" t="s">
        <v>47</v>
      </c>
      <c r="B7" s="1">
        <v>0.14000000000000001</v>
      </c>
      <c r="C7" s="1">
        <v>0.02</v>
      </c>
      <c r="D7" s="1">
        <v>0.2</v>
      </c>
      <c r="E7" s="19">
        <f>AVERAGE(B7:D7)</f>
        <v>0.12</v>
      </c>
      <c r="N7" s="11"/>
    </row>
    <row r="8" spans="1:14" x14ac:dyDescent="0.3">
      <c r="A8" s="12"/>
      <c r="N8" s="11"/>
    </row>
    <row r="9" spans="1:14" x14ac:dyDescent="0.3">
      <c r="A9" s="13" t="s">
        <v>64</v>
      </c>
      <c r="B9" s="1" t="s">
        <v>66</v>
      </c>
      <c r="N9" s="11"/>
    </row>
    <row r="10" spans="1:14" x14ac:dyDescent="0.3">
      <c r="A10" s="21">
        <f>(((2/3)*E3)*E5)+(PI()*((0.5*E4)^2))</f>
        <v>230.85230474109397</v>
      </c>
      <c r="N10" s="11"/>
    </row>
    <row r="11" spans="1:14" x14ac:dyDescent="0.3">
      <c r="A11" s="12"/>
      <c r="N11" s="11"/>
    </row>
    <row r="12" spans="1:14" x14ac:dyDescent="0.3">
      <c r="A12" s="13" t="s">
        <v>65</v>
      </c>
      <c r="B12" s="1" t="s">
        <v>67</v>
      </c>
      <c r="N12" s="11"/>
    </row>
    <row r="13" spans="1:14" x14ac:dyDescent="0.3">
      <c r="A13" s="21">
        <f>(((((0.5*E4)*E6*PI()))/2)*((1/3)*E3))+(((((0.5*E5)*E7*PI()))/2)*((2/3)*E3))</f>
        <v>81.977591367398048</v>
      </c>
      <c r="N13" s="11"/>
    </row>
    <row r="14" spans="1:14" x14ac:dyDescent="0.3">
      <c r="A14" s="12"/>
      <c r="N14" s="11"/>
    </row>
    <row r="15" spans="1:14" x14ac:dyDescent="0.3">
      <c r="A15" s="14" t="s">
        <v>51</v>
      </c>
      <c r="B15" s="15"/>
      <c r="C15" s="15"/>
      <c r="D15" s="15"/>
      <c r="E15" s="15"/>
      <c r="F15" s="15"/>
      <c r="G15" s="15"/>
      <c r="N15" s="11"/>
    </row>
    <row r="16" spans="1:14" x14ac:dyDescent="0.3">
      <c r="A16" s="9"/>
      <c r="B16" s="10" t="s">
        <v>53</v>
      </c>
      <c r="C16" s="10" t="s">
        <v>54</v>
      </c>
      <c r="D16" s="10" t="s">
        <v>90</v>
      </c>
      <c r="E16" s="10" t="s">
        <v>50</v>
      </c>
      <c r="F16" s="10" t="s">
        <v>52</v>
      </c>
      <c r="G16" s="10" t="s">
        <v>55</v>
      </c>
      <c r="N16" s="11"/>
    </row>
    <row r="17" spans="1:14" x14ac:dyDescent="0.3">
      <c r="A17" s="12" t="s">
        <v>48</v>
      </c>
      <c r="B17" s="1">
        <v>30</v>
      </c>
      <c r="C17" s="1">
        <v>50</v>
      </c>
      <c r="D17" s="1">
        <v>75</v>
      </c>
      <c r="E17" s="22">
        <f>AVERAGE(B17:D17)</f>
        <v>51.666666666666664</v>
      </c>
      <c r="F17" s="19">
        <f>$A$10*(E17/100)</f>
        <v>119.27369078289854</v>
      </c>
      <c r="G17" s="1" t="s">
        <v>57</v>
      </c>
      <c r="N17" s="11"/>
    </row>
    <row r="18" spans="1:14" x14ac:dyDescent="0.3">
      <c r="A18" s="12" t="s">
        <v>26</v>
      </c>
      <c r="B18" s="1">
        <v>70</v>
      </c>
      <c r="C18" s="1">
        <v>50</v>
      </c>
      <c r="D18" s="1">
        <v>25</v>
      </c>
      <c r="E18" s="22">
        <f t="shared" ref="E18:E19" si="0">AVERAGE(B18:D18)</f>
        <v>48.333333333333336</v>
      </c>
      <c r="F18" s="19">
        <f>$A$10*(E18/100)</f>
        <v>111.57861395819542</v>
      </c>
      <c r="G18" s="1" t="s">
        <v>57</v>
      </c>
      <c r="N18" s="11"/>
    </row>
    <row r="19" spans="1:14" x14ac:dyDescent="0.3">
      <c r="A19" s="12" t="s">
        <v>25</v>
      </c>
      <c r="B19" s="1">
        <v>75</v>
      </c>
      <c r="C19" s="1">
        <v>75</v>
      </c>
      <c r="D19" s="1">
        <v>80</v>
      </c>
      <c r="E19" s="22">
        <f t="shared" si="0"/>
        <v>76.666666666666671</v>
      </c>
      <c r="F19" s="19">
        <f>$A$10*(E19/100)</f>
        <v>176.98676696817205</v>
      </c>
      <c r="G19" s="1" t="s">
        <v>57</v>
      </c>
      <c r="N19" s="11"/>
    </row>
    <row r="20" spans="1:14" x14ac:dyDescent="0.3">
      <c r="A20" s="12" t="s">
        <v>59</v>
      </c>
      <c r="B20" s="1">
        <v>25</v>
      </c>
      <c r="C20" s="1">
        <v>25</v>
      </c>
      <c r="D20" s="1">
        <v>20</v>
      </c>
      <c r="E20" s="22">
        <f>AVERAGE(B20:D20)</f>
        <v>23.333333333333332</v>
      </c>
      <c r="F20" s="19">
        <f>$A$10*(E20/100)</f>
        <v>53.865537772921918</v>
      </c>
      <c r="G20" s="1" t="s">
        <v>57</v>
      </c>
      <c r="N20" s="11"/>
    </row>
    <row r="21" spans="1:14" ht="14.4" thickBot="1" x14ac:dyDescent="0.35">
      <c r="A21" s="16" t="s">
        <v>56</v>
      </c>
      <c r="B21" s="17"/>
      <c r="C21" s="17"/>
      <c r="D21" s="17"/>
      <c r="E21" s="23">
        <v>100</v>
      </c>
      <c r="F21" s="20">
        <f>A13</f>
        <v>81.977591367398048</v>
      </c>
      <c r="G21" s="17" t="s">
        <v>58</v>
      </c>
      <c r="H21" s="17"/>
      <c r="I21" s="17"/>
      <c r="J21" s="17"/>
      <c r="K21" s="17"/>
      <c r="L21" s="17"/>
      <c r="M21" s="17"/>
      <c r="N21" s="18"/>
    </row>
    <row r="25" spans="1:14" ht="14.4" thickBot="1" x14ac:dyDescent="0.35"/>
    <row r="26" spans="1:14" x14ac:dyDescent="0.3">
      <c r="A26" s="5" t="s">
        <v>91</v>
      </c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8"/>
    </row>
    <row r="27" spans="1:14" x14ac:dyDescent="0.3">
      <c r="A27" s="9"/>
      <c r="B27" s="10" t="s">
        <v>71</v>
      </c>
      <c r="C27" s="10" t="s">
        <v>72</v>
      </c>
      <c r="D27" s="10"/>
      <c r="E27" s="10" t="s">
        <v>49</v>
      </c>
      <c r="N27" s="11"/>
    </row>
    <row r="28" spans="1:14" x14ac:dyDescent="0.3">
      <c r="A28" s="12" t="s">
        <v>43</v>
      </c>
      <c r="B28" s="1">
        <v>37</v>
      </c>
      <c r="C28" s="1">
        <v>42.5</v>
      </c>
      <c r="E28" s="24">
        <f>AVERAGE(B28:D28)</f>
        <v>39.75</v>
      </c>
      <c r="N28" s="11"/>
    </row>
    <row r="29" spans="1:14" x14ac:dyDescent="0.3">
      <c r="A29" s="12" t="s">
        <v>44</v>
      </c>
      <c r="B29" s="1">
        <v>11.5</v>
      </c>
      <c r="C29" s="1">
        <v>11.5</v>
      </c>
      <c r="E29" s="24">
        <f>AVERAGE(B29:D29)</f>
        <v>11.5</v>
      </c>
      <c r="N29" s="11"/>
    </row>
    <row r="30" spans="1:14" x14ac:dyDescent="0.3">
      <c r="A30" s="12" t="s">
        <v>45</v>
      </c>
      <c r="B30" s="1">
        <v>4</v>
      </c>
      <c r="C30" s="1">
        <v>4</v>
      </c>
      <c r="E30" s="24">
        <f>AVERAGE(B30:D30)</f>
        <v>4</v>
      </c>
      <c r="N30" s="11"/>
    </row>
    <row r="31" spans="1:14" x14ac:dyDescent="0.3">
      <c r="A31" s="12" t="s">
        <v>46</v>
      </c>
      <c r="B31" s="1">
        <v>1.25</v>
      </c>
      <c r="C31" s="1">
        <v>0.7</v>
      </c>
      <c r="E31" s="19">
        <f>AVERAGE(B31:D31)</f>
        <v>0.97499999999999998</v>
      </c>
      <c r="N31" s="11"/>
    </row>
    <row r="32" spans="1:14" x14ac:dyDescent="0.3">
      <c r="A32" s="12" t="s">
        <v>47</v>
      </c>
      <c r="B32" s="1">
        <v>0.2</v>
      </c>
      <c r="C32" s="1">
        <v>0.35</v>
      </c>
      <c r="E32" s="19">
        <f>AVERAGE(B32:D32)</f>
        <v>0.27500000000000002</v>
      </c>
      <c r="N32" s="11"/>
    </row>
    <row r="33" spans="1:14" x14ac:dyDescent="0.3">
      <c r="A33" s="12"/>
      <c r="N33" s="11"/>
    </row>
    <row r="34" spans="1:14" x14ac:dyDescent="0.3">
      <c r="A34" s="13" t="s">
        <v>64</v>
      </c>
      <c r="B34" s="1" t="s">
        <v>66</v>
      </c>
      <c r="N34" s="11"/>
    </row>
    <row r="35" spans="1:14" x14ac:dyDescent="0.3">
      <c r="A35" s="21">
        <f>(((2/3)*E28)*E30)+(PI()*((0.5*E29)^2))</f>
        <v>209.86890710931254</v>
      </c>
      <c r="N35" s="11"/>
    </row>
    <row r="36" spans="1:14" x14ac:dyDescent="0.3">
      <c r="A36" s="12"/>
      <c r="N36" s="11"/>
    </row>
    <row r="37" spans="1:14" x14ac:dyDescent="0.3">
      <c r="A37" s="13" t="s">
        <v>65</v>
      </c>
      <c r="B37" s="1" t="s">
        <v>67</v>
      </c>
      <c r="N37" s="11"/>
    </row>
    <row r="38" spans="1:14" x14ac:dyDescent="0.3">
      <c r="A38" s="21">
        <f>(((((0.5*E29)*E31*PI()))/2)*((1/3)*E28))+(((((0.5*E30)*E32*PI()))/2)*((2/3)*E28))</f>
        <v>139.57752548202964</v>
      </c>
      <c r="N38" s="11"/>
    </row>
    <row r="39" spans="1:14" x14ac:dyDescent="0.3">
      <c r="A39" s="12"/>
      <c r="N39" s="11"/>
    </row>
    <row r="40" spans="1:14" x14ac:dyDescent="0.3">
      <c r="A40" s="14" t="s">
        <v>51</v>
      </c>
      <c r="B40" s="15"/>
      <c r="C40" s="15"/>
      <c r="D40" s="15"/>
      <c r="E40" s="15"/>
      <c r="F40" s="15"/>
      <c r="G40" s="15"/>
      <c r="N40" s="11"/>
    </row>
    <row r="41" spans="1:14" x14ac:dyDescent="0.3">
      <c r="A41" s="9"/>
      <c r="B41" s="10" t="s">
        <v>73</v>
      </c>
      <c r="C41" s="10" t="s">
        <v>74</v>
      </c>
      <c r="D41" s="10"/>
      <c r="E41" s="10" t="s">
        <v>50</v>
      </c>
      <c r="F41" s="10" t="s">
        <v>52</v>
      </c>
      <c r="G41" s="10" t="s">
        <v>55</v>
      </c>
      <c r="N41" s="11"/>
    </row>
    <row r="42" spans="1:14" x14ac:dyDescent="0.3">
      <c r="A42" s="12" t="s">
        <v>48</v>
      </c>
      <c r="B42" s="1">
        <v>90</v>
      </c>
      <c r="C42" s="1">
        <v>85</v>
      </c>
      <c r="E42" s="22">
        <f>AVERAGE(B42:D42)</f>
        <v>87.5</v>
      </c>
      <c r="F42" s="19">
        <f>$A$35*(E42/100)</f>
        <v>183.63529372064846</v>
      </c>
      <c r="G42" s="1" t="s">
        <v>57</v>
      </c>
      <c r="N42" s="11"/>
    </row>
    <row r="43" spans="1:14" x14ac:dyDescent="0.3">
      <c r="A43" s="12" t="s">
        <v>26</v>
      </c>
      <c r="B43" s="1">
        <v>10</v>
      </c>
      <c r="C43" s="1">
        <v>15</v>
      </c>
      <c r="E43" s="22">
        <f t="shared" ref="E43:E45" si="1">AVERAGE(B43:D43)</f>
        <v>12.5</v>
      </c>
      <c r="F43" s="19">
        <f t="shared" ref="F43" si="2">$A$35*(E43/100)</f>
        <v>26.233613388664068</v>
      </c>
      <c r="G43" s="1" t="s">
        <v>57</v>
      </c>
      <c r="N43" s="11"/>
    </row>
    <row r="44" spans="1:14" x14ac:dyDescent="0.3">
      <c r="A44" s="12" t="s">
        <v>25</v>
      </c>
      <c r="B44" s="1">
        <v>75</v>
      </c>
      <c r="C44" s="1">
        <v>70</v>
      </c>
      <c r="E44" s="22">
        <f t="shared" si="1"/>
        <v>72.5</v>
      </c>
      <c r="F44" s="19">
        <f>$A$35*(E44/100)</f>
        <v>152.1549576542516</v>
      </c>
      <c r="G44" s="1" t="s">
        <v>57</v>
      </c>
      <c r="N44" s="11"/>
    </row>
    <row r="45" spans="1:14" x14ac:dyDescent="0.3">
      <c r="A45" s="12" t="s">
        <v>59</v>
      </c>
      <c r="B45" s="1">
        <v>25</v>
      </c>
      <c r="C45" s="1">
        <v>30</v>
      </c>
      <c r="E45" s="22">
        <f t="shared" si="1"/>
        <v>27.5</v>
      </c>
      <c r="F45" s="19">
        <f>$A$35*(E45/100)</f>
        <v>57.713949455060956</v>
      </c>
      <c r="G45" s="1" t="s">
        <v>57</v>
      </c>
      <c r="N45" s="11"/>
    </row>
    <row r="46" spans="1:14" ht="14.4" thickBot="1" x14ac:dyDescent="0.35">
      <c r="A46" s="16" t="s">
        <v>56</v>
      </c>
      <c r="B46" s="17">
        <v>100</v>
      </c>
      <c r="C46" s="17">
        <v>100</v>
      </c>
      <c r="D46" s="17"/>
      <c r="E46" s="17">
        <v>100</v>
      </c>
      <c r="F46" s="20">
        <f>A38</f>
        <v>139.57752548202964</v>
      </c>
      <c r="G46" s="17" t="s">
        <v>58</v>
      </c>
      <c r="H46" s="17"/>
      <c r="I46" s="17"/>
      <c r="J46" s="17"/>
      <c r="K46" s="17"/>
      <c r="L46" s="17"/>
      <c r="M46" s="17"/>
      <c r="N46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Messungen, Schätzungen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Taddei, Anja</dc:creator>
  <cp:lastModifiedBy>Ramon Meier</cp:lastModifiedBy>
  <cp:lastPrinted>2024-05-13T12:52:02Z</cp:lastPrinted>
  <dcterms:created xsi:type="dcterms:W3CDTF">2017-05-22T15:57:25Z</dcterms:created>
  <dcterms:modified xsi:type="dcterms:W3CDTF">2024-05-21T12:56:21Z</dcterms:modified>
</cp:coreProperties>
</file>