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ianthomasin/Desktop/Studium/FS2024/Exkursionen_FS2024/Datenworkshop/"/>
    </mc:Choice>
  </mc:AlternateContent>
  <xr:revisionPtr revIDLastSave="0" documentId="13_ncr:1_{C01A5485-C637-634E-BF96-2800307F062E}" xr6:coauthVersionLast="47" xr6:coauthVersionMax="47" xr10:uidLastSave="{00000000-0000-0000-0000-000000000000}"/>
  <bookViews>
    <workbookView xWindow="-60" yWindow="780" windowWidth="34260" windowHeight="19940" xr2:uid="{00000000-000D-0000-FFFF-FFFF00000000}"/>
  </bookViews>
  <sheets>
    <sheet name="Daten" sheetId="2" r:id="rId1"/>
    <sheet name="Messungen, Schätzungen" sheetId="3" r:id="rId2"/>
  </sheets>
  <definedNames>
    <definedName name="_xlnm._FilterDatabase" localSheetId="0" hidden="1">Daten!$A$1:$Z$14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21" i="2" l="1"/>
  <c r="J37" i="2"/>
  <c r="J13" i="2"/>
  <c r="J5" i="2"/>
  <c r="J29" i="2"/>
  <c r="J12" i="2"/>
  <c r="J4" i="2"/>
  <c r="E20" i="3" l="1"/>
  <c r="E17" i="3"/>
  <c r="E18" i="3"/>
  <c r="E19" i="3"/>
  <c r="A10" i="3"/>
  <c r="E7" i="3"/>
  <c r="E6" i="3"/>
  <c r="A13" i="3" s="1"/>
  <c r="E5" i="3"/>
  <c r="E4" i="3"/>
  <c r="E3" i="3"/>
  <c r="F17" i="3" l="1"/>
  <c r="E43" i="3" l="1"/>
  <c r="E44" i="3"/>
  <c r="E45" i="3"/>
  <c r="E42" i="3"/>
  <c r="J2" i="2" l="1"/>
  <c r="AA2" i="2" s="1"/>
  <c r="J11" i="2"/>
  <c r="J38" i="2"/>
  <c r="J6" i="2"/>
  <c r="AE38" i="2" l="1"/>
  <c r="AF38" i="2"/>
  <c r="AG38" i="2"/>
  <c r="AH38" i="2"/>
  <c r="AO38" i="2"/>
  <c r="AP38" i="2"/>
  <c r="AA38" i="2"/>
  <c r="AB38" i="2"/>
  <c r="AC38" i="2"/>
  <c r="AD38" i="2"/>
  <c r="AI38" i="2"/>
  <c r="AJ38" i="2"/>
  <c r="AK38" i="2"/>
  <c r="AM38" i="2"/>
  <c r="AN38" i="2"/>
  <c r="AL38" i="2"/>
  <c r="J19" i="2"/>
  <c r="J27" i="2"/>
  <c r="AH6" i="2" l="1"/>
  <c r="AI6" i="2"/>
  <c r="AC6" i="2"/>
  <c r="AD6" i="2"/>
  <c r="AJ6" i="2"/>
  <c r="AK6" i="2"/>
  <c r="AL6" i="2"/>
  <c r="AM6" i="2"/>
  <c r="AN6" i="2"/>
  <c r="AO6" i="2"/>
  <c r="AP6" i="2"/>
  <c r="AA6" i="2"/>
  <c r="AB6" i="2"/>
  <c r="AG2" i="2"/>
  <c r="AH2" i="2"/>
  <c r="AI2" i="2"/>
  <c r="AJ2" i="2"/>
  <c r="AK2" i="2"/>
  <c r="AC2" i="2"/>
  <c r="AD2" i="2"/>
  <c r="AE2" i="2"/>
  <c r="AF2" i="2"/>
  <c r="AL2" i="2"/>
  <c r="AM2" i="2"/>
  <c r="AN2" i="2"/>
  <c r="AO2" i="2"/>
  <c r="AP2" i="2"/>
  <c r="AB2" i="2"/>
  <c r="J14" i="2"/>
  <c r="J22" i="2"/>
  <c r="J30" i="2"/>
  <c r="J3" i="2"/>
  <c r="E29" i="3"/>
  <c r="AA37" i="2" l="1"/>
  <c r="AG6" i="2"/>
  <c r="AF6" i="2"/>
  <c r="AE6" i="2"/>
  <c r="AD37" i="2"/>
  <c r="AE37" i="2"/>
  <c r="AF37" i="2"/>
  <c r="AG37" i="2"/>
  <c r="AI37" i="2"/>
  <c r="AJ37" i="2"/>
  <c r="AK37" i="2"/>
  <c r="AL37" i="2"/>
  <c r="AM37" i="2"/>
  <c r="AN37" i="2"/>
  <c r="AO37" i="2"/>
  <c r="AP37" i="2"/>
  <c r="AB37" i="2"/>
  <c r="AC37" i="2"/>
  <c r="AH37" i="2"/>
  <c r="AM21" i="2"/>
  <c r="AN21" i="2"/>
  <c r="AO21" i="2"/>
  <c r="AP21" i="2"/>
  <c r="AE21" i="2"/>
  <c r="AF21" i="2"/>
  <c r="AG21" i="2"/>
  <c r="AH21" i="2"/>
  <c r="AI21" i="2"/>
  <c r="AJ21" i="2"/>
  <c r="AK21" i="2"/>
  <c r="AL21" i="2"/>
  <c r="AA21" i="2"/>
  <c r="AB21" i="2"/>
  <c r="AC21" i="2"/>
  <c r="AD21" i="2"/>
  <c r="AN22" i="2"/>
  <c r="AO22" i="2"/>
  <c r="AP22" i="2"/>
  <c r="AL22" i="2"/>
  <c r="AM22" i="2"/>
  <c r="AA22" i="2"/>
  <c r="AB22" i="2"/>
  <c r="AC22" i="2"/>
  <c r="AD22" i="2"/>
  <c r="AE22" i="2"/>
  <c r="AF22" i="2"/>
  <c r="AG22" i="2"/>
  <c r="AH22" i="2"/>
  <c r="AI22" i="2"/>
  <c r="AJ22" i="2"/>
  <c r="AK22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A27" i="2"/>
  <c r="AB27" i="2"/>
  <c r="AP27" i="2"/>
  <c r="AF27" i="2"/>
  <c r="AG27" i="2"/>
  <c r="AH27" i="2"/>
  <c r="AI27" i="2"/>
  <c r="AJ27" i="2"/>
  <c r="AK27" i="2"/>
  <c r="AL27" i="2"/>
  <c r="AM27" i="2"/>
  <c r="AN27" i="2"/>
  <c r="AO27" i="2"/>
  <c r="AC27" i="2"/>
  <c r="AD27" i="2"/>
  <c r="AE27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J36" i="2"/>
  <c r="AB36" i="2" s="1"/>
  <c r="AM36" i="2" l="1"/>
  <c r="AK36" i="2"/>
  <c r="AJ36" i="2"/>
  <c r="AL36" i="2"/>
  <c r="AF36" i="2"/>
  <c r="AE36" i="2"/>
  <c r="AD36" i="2"/>
  <c r="AA36" i="2"/>
  <c r="AI36" i="2"/>
  <c r="AP36" i="2"/>
  <c r="AH36" i="2"/>
  <c r="AC36" i="2"/>
  <c r="AO36" i="2"/>
  <c r="AG36" i="2"/>
  <c r="AN36" i="2"/>
  <c r="AH13" i="2"/>
  <c r="AI13" i="2"/>
  <c r="AJ13" i="2"/>
  <c r="AK13" i="2"/>
  <c r="AL13" i="2"/>
  <c r="AM13" i="2"/>
  <c r="AP13" i="2"/>
  <c r="AA13" i="2"/>
  <c r="AB13" i="2"/>
  <c r="AC13" i="2"/>
  <c r="AD13" i="2"/>
  <c r="AE13" i="2"/>
  <c r="AF13" i="2"/>
  <c r="AG13" i="2"/>
  <c r="AN13" i="2"/>
  <c r="AO13" i="2"/>
  <c r="J10" i="2"/>
  <c r="AA10" i="2" s="1"/>
  <c r="J35" i="2"/>
  <c r="J34" i="2"/>
  <c r="J20" i="2"/>
  <c r="AA20" i="2" s="1"/>
  <c r="J28" i="2"/>
  <c r="J18" i="2"/>
  <c r="AO20" i="2" l="1"/>
  <c r="AH20" i="2"/>
  <c r="AL20" i="2"/>
  <c r="AI20" i="2"/>
  <c r="AN20" i="2"/>
  <c r="AM20" i="2"/>
  <c r="AC20" i="2"/>
  <c r="AN28" i="2"/>
  <c r="AJ28" i="2"/>
  <c r="AK28" i="2"/>
  <c r="AL28" i="2"/>
  <c r="AF28" i="2"/>
  <c r="AC28" i="2"/>
  <c r="AO28" i="2"/>
  <c r="AD28" i="2"/>
  <c r="AE28" i="2"/>
  <c r="AG28" i="2"/>
  <c r="AP28" i="2"/>
  <c r="AA28" i="2"/>
  <c r="AH28" i="2"/>
  <c r="AM28" i="2"/>
  <c r="AI28" i="2"/>
  <c r="AB28" i="2"/>
  <c r="AE20" i="2"/>
  <c r="AJ20" i="2"/>
  <c r="AC34" i="2"/>
  <c r="AP34" i="2"/>
  <c r="AP39" i="2" s="1"/>
  <c r="AD34" i="2"/>
  <c r="AE34" i="2"/>
  <c r="AG34" i="2"/>
  <c r="AB34" i="2"/>
  <c r="AF34" i="2"/>
  <c r="AK34" i="2"/>
  <c r="AL34" i="2"/>
  <c r="AH34" i="2"/>
  <c r="AI34" i="2"/>
  <c r="AI39" i="2" s="1"/>
  <c r="AJ34" i="2"/>
  <c r="AO34" i="2"/>
  <c r="AO39" i="2" s="1"/>
  <c r="AA34" i="2"/>
  <c r="AM34" i="2"/>
  <c r="AN34" i="2"/>
  <c r="AG20" i="2"/>
  <c r="AF20" i="2"/>
  <c r="AB20" i="2"/>
  <c r="AK20" i="2"/>
  <c r="AD20" i="2"/>
  <c r="AA35" i="2"/>
  <c r="AM35" i="2"/>
  <c r="AN35" i="2"/>
  <c r="AF35" i="2"/>
  <c r="AO35" i="2"/>
  <c r="AH35" i="2"/>
  <c r="AC35" i="2"/>
  <c r="AG35" i="2"/>
  <c r="AB35" i="2"/>
  <c r="AI35" i="2"/>
  <c r="AK35" i="2"/>
  <c r="AP35" i="2"/>
  <c r="AL35" i="2"/>
  <c r="AD35" i="2"/>
  <c r="AJ35" i="2"/>
  <c r="AE35" i="2"/>
  <c r="AP20" i="2"/>
  <c r="AF3" i="2"/>
  <c r="AI3" i="2"/>
  <c r="AK3" i="2"/>
  <c r="AO3" i="2"/>
  <c r="AC3" i="2"/>
  <c r="AG3" i="2"/>
  <c r="AH3" i="2"/>
  <c r="AJ3" i="2"/>
  <c r="AL3" i="2"/>
  <c r="AM3" i="2"/>
  <c r="AN3" i="2"/>
  <c r="AP3" i="2"/>
  <c r="AA3" i="2"/>
  <c r="AD3" i="2"/>
  <c r="AB3" i="2"/>
  <c r="AE3" i="2"/>
  <c r="AN19" i="2"/>
  <c r="AO19" i="2"/>
  <c r="AP19" i="2"/>
  <c r="AA19" i="2"/>
  <c r="AB19" i="2"/>
  <c r="AD19" i="2"/>
  <c r="AF19" i="2"/>
  <c r="AG19" i="2"/>
  <c r="AJ19" i="2"/>
  <c r="AC19" i="2"/>
  <c r="AE19" i="2"/>
  <c r="AH19" i="2"/>
  <c r="AI19" i="2"/>
  <c r="AK19" i="2"/>
  <c r="AL19" i="2"/>
  <c r="AM19" i="2"/>
  <c r="AA26" i="2"/>
  <c r="AD26" i="2"/>
  <c r="AH26" i="2"/>
  <c r="AI26" i="2"/>
  <c r="AJ26" i="2"/>
  <c r="AJ31" i="2" s="1"/>
  <c r="AN26" i="2"/>
  <c r="AN31" i="2" s="1"/>
  <c r="AB26" i="2"/>
  <c r="AC26" i="2"/>
  <c r="AE26" i="2"/>
  <c r="AE31" i="2" s="1"/>
  <c r="AF26" i="2"/>
  <c r="AM26" i="2"/>
  <c r="AP26" i="2"/>
  <c r="AP31" i="2" s="1"/>
  <c r="AG26" i="2"/>
  <c r="AG31" i="2" s="1"/>
  <c r="AK26" i="2"/>
  <c r="AK31" i="2" s="1"/>
  <c r="AL26" i="2"/>
  <c r="AL31" i="2" s="1"/>
  <c r="AO26" i="2"/>
  <c r="AL18" i="2"/>
  <c r="AM18" i="2"/>
  <c r="AN18" i="2"/>
  <c r="AO18" i="2"/>
  <c r="AO23" i="2" s="1"/>
  <c r="AE18" i="2"/>
  <c r="AF18" i="2"/>
  <c r="AG18" i="2"/>
  <c r="AH18" i="2"/>
  <c r="AI18" i="2"/>
  <c r="AP18" i="2"/>
  <c r="AA18" i="2"/>
  <c r="AB18" i="2"/>
  <c r="AD18" i="2"/>
  <c r="AK18" i="2"/>
  <c r="AK23" i="2" s="1"/>
  <c r="AC18" i="2"/>
  <c r="AJ18" i="2"/>
  <c r="AI14" i="2"/>
  <c r="AK14" i="2"/>
  <c r="AL14" i="2"/>
  <c r="AM14" i="2"/>
  <c r="AN14" i="2"/>
  <c r="AJ14" i="2"/>
  <c r="AA14" i="2"/>
  <c r="AB14" i="2"/>
  <c r="AC14" i="2"/>
  <c r="AD14" i="2"/>
  <c r="AE14" i="2"/>
  <c r="AF14" i="2"/>
  <c r="AG14" i="2"/>
  <c r="AH14" i="2"/>
  <c r="AO14" i="2"/>
  <c r="AP14" i="2"/>
  <c r="AD5" i="2"/>
  <c r="AE5" i="2"/>
  <c r="AF5" i="2"/>
  <c r="AG5" i="2"/>
  <c r="AH5" i="2"/>
  <c r="AA5" i="2"/>
  <c r="AB5" i="2"/>
  <c r="AC5" i="2"/>
  <c r="AI5" i="2"/>
  <c r="AJ5" i="2"/>
  <c r="AK5" i="2"/>
  <c r="AL5" i="2"/>
  <c r="AM5" i="2"/>
  <c r="AN5" i="2"/>
  <c r="AO5" i="2"/>
  <c r="AP5" i="2"/>
  <c r="AC4" i="2"/>
  <c r="AD4" i="2"/>
  <c r="AE4" i="2"/>
  <c r="AF4" i="2"/>
  <c r="AG4" i="2"/>
  <c r="AN4" i="2"/>
  <c r="AO4" i="2"/>
  <c r="AP4" i="2"/>
  <c r="AA4" i="2"/>
  <c r="AB4" i="2"/>
  <c r="AH4" i="2"/>
  <c r="AI4" i="2"/>
  <c r="AJ4" i="2"/>
  <c r="AK4" i="2"/>
  <c r="AL4" i="2"/>
  <c r="AM4" i="2"/>
  <c r="AE10" i="2"/>
  <c r="AF10" i="2"/>
  <c r="AG10" i="2"/>
  <c r="AH10" i="2"/>
  <c r="AI10" i="2"/>
  <c r="AJ10" i="2"/>
  <c r="AJ15" i="2" s="1"/>
  <c r="AO10" i="2"/>
  <c r="AP10" i="2"/>
  <c r="AB10" i="2"/>
  <c r="AC10" i="2"/>
  <c r="AD10" i="2"/>
  <c r="AK10" i="2"/>
  <c r="AL10" i="2"/>
  <c r="AL15" i="2" s="1"/>
  <c r="AM10" i="2"/>
  <c r="AN10" i="2"/>
  <c r="AN15" i="2" s="1"/>
  <c r="AF11" i="2"/>
  <c r="AH11" i="2"/>
  <c r="AG11" i="2"/>
  <c r="AI11" i="2"/>
  <c r="AJ11" i="2"/>
  <c r="AK11" i="2"/>
  <c r="AA11" i="2"/>
  <c r="AB11" i="2"/>
  <c r="AC11" i="2"/>
  <c r="AD11" i="2"/>
  <c r="AE11" i="2"/>
  <c r="AL11" i="2"/>
  <c r="AM11" i="2"/>
  <c r="AN11" i="2"/>
  <c r="AO11" i="2"/>
  <c r="AP11" i="2"/>
  <c r="AG12" i="2"/>
  <c r="AH12" i="2"/>
  <c r="AJ12" i="2"/>
  <c r="AK12" i="2"/>
  <c r="AL12" i="2"/>
  <c r="AI12" i="2"/>
  <c r="AD12" i="2"/>
  <c r="AE12" i="2"/>
  <c r="AF12" i="2"/>
  <c r="AM12" i="2"/>
  <c r="AN12" i="2"/>
  <c r="AO12" i="2"/>
  <c r="AP12" i="2"/>
  <c r="AA12" i="2"/>
  <c r="AB12" i="2"/>
  <c r="AC12" i="2"/>
  <c r="E32" i="3"/>
  <c r="E31" i="3"/>
  <c r="E30" i="3"/>
  <c r="E28" i="3"/>
  <c r="A35" i="3" s="1"/>
  <c r="AA15" i="2" l="1"/>
  <c r="AE23" i="2"/>
  <c r="AJ23" i="2"/>
  <c r="AM15" i="2"/>
  <c r="AO15" i="2"/>
  <c r="AC23" i="2"/>
  <c r="AG23" i="2"/>
  <c r="AB31" i="2"/>
  <c r="AP23" i="2"/>
  <c r="AD31" i="2"/>
  <c r="AH7" i="2"/>
  <c r="AG39" i="2"/>
  <c r="AE39" i="2"/>
  <c r="AI15" i="2"/>
  <c r="AA7" i="2"/>
  <c r="AD15" i="2"/>
  <c r="AC15" i="2"/>
  <c r="AB15" i="2"/>
  <c r="AP15" i="2"/>
  <c r="AH23" i="2"/>
  <c r="AO31" i="2"/>
  <c r="AC31" i="2"/>
  <c r="AE7" i="2"/>
  <c r="AJ7" i="2"/>
  <c r="AA39" i="2"/>
  <c r="AB39" i="2"/>
  <c r="AD7" i="2"/>
  <c r="AJ39" i="2"/>
  <c r="AB23" i="2"/>
  <c r="AH39" i="2"/>
  <c r="AG15" i="2"/>
  <c r="AA23" i="2"/>
  <c r="AN23" i="2"/>
  <c r="AM31" i="2"/>
  <c r="AH31" i="2"/>
  <c r="AN7" i="2"/>
  <c r="AK7" i="2"/>
  <c r="AL39" i="2"/>
  <c r="AC39" i="2"/>
  <c r="AB7" i="2"/>
  <c r="AD23" i="2"/>
  <c r="AD39" i="2"/>
  <c r="AH15" i="2"/>
  <c r="AI31" i="2"/>
  <c r="AO7" i="2"/>
  <c r="AF15" i="2"/>
  <c r="AM23" i="2"/>
  <c r="AF31" i="2"/>
  <c r="AM7" i="2"/>
  <c r="AI7" i="2"/>
  <c r="AN39" i="2"/>
  <c r="AK39" i="2"/>
  <c r="AF23" i="2"/>
  <c r="AG7" i="2"/>
  <c r="AC7" i="2"/>
  <c r="AK15" i="2"/>
  <c r="AP7" i="2"/>
  <c r="AE15" i="2"/>
  <c r="AI23" i="2"/>
  <c r="AL23" i="2"/>
  <c r="AA31" i="2"/>
  <c r="AL7" i="2"/>
  <c r="AF7" i="2"/>
  <c r="AM39" i="2"/>
  <c r="AF39" i="2"/>
  <c r="AG43" i="2"/>
  <c r="AG41" i="2"/>
  <c r="AJ17" i="2"/>
  <c r="AJ16" i="2"/>
  <c r="AE41" i="2"/>
  <c r="AD43" i="2"/>
  <c r="AD41" i="2"/>
  <c r="AK16" i="2"/>
  <c r="AP16" i="2"/>
  <c r="AJ25" i="2"/>
  <c r="AJ24" i="2"/>
  <c r="AH24" i="2"/>
  <c r="AO32" i="2"/>
  <c r="AC32" i="2"/>
  <c r="AE8" i="2"/>
  <c r="AJ8" i="2"/>
  <c r="AA41" i="2"/>
  <c r="AB41" i="2"/>
  <c r="AO17" i="2"/>
  <c r="AO16" i="2"/>
  <c r="AL33" i="2"/>
  <c r="AL32" i="2"/>
  <c r="AA17" i="2"/>
  <c r="AK25" i="2"/>
  <c r="AK24" i="2"/>
  <c r="AE25" i="2"/>
  <c r="AE24" i="2"/>
  <c r="AA8" i="2"/>
  <c r="AC8" i="2"/>
  <c r="AI43" i="2"/>
  <c r="AI41" i="2"/>
  <c r="AB24" i="2"/>
  <c r="AP33" i="2"/>
  <c r="AP32" i="2"/>
  <c r="AH41" i="2"/>
  <c r="AD16" i="2"/>
  <c r="AA24" i="2"/>
  <c r="AN24" i="2"/>
  <c r="AM32" i="2"/>
  <c r="AH32" i="2"/>
  <c r="AN8" i="2"/>
  <c r="AK8" i="2"/>
  <c r="AL41" i="2"/>
  <c r="AC41" i="2"/>
  <c r="AN17" i="2"/>
  <c r="AN16" i="2"/>
  <c r="AB33" i="2"/>
  <c r="AB32" i="2"/>
  <c r="AM17" i="2"/>
  <c r="AM16" i="2"/>
  <c r="AK33" i="2"/>
  <c r="AK32" i="2"/>
  <c r="AG8" i="2"/>
  <c r="AJ41" i="2"/>
  <c r="AI17" i="2"/>
  <c r="AI16" i="2"/>
  <c r="AD24" i="2"/>
  <c r="AJ33" i="2"/>
  <c r="AJ32" i="2"/>
  <c r="AO25" i="2"/>
  <c r="AO24" i="2"/>
  <c r="AO8" i="2"/>
  <c r="AO42" i="2" s="1"/>
  <c r="AP43" i="2"/>
  <c r="AP41" i="2"/>
  <c r="AF16" i="2"/>
  <c r="AP25" i="2"/>
  <c r="AP24" i="2"/>
  <c r="AM24" i="2"/>
  <c r="AF32" i="2"/>
  <c r="AD33" i="2"/>
  <c r="AD32" i="2"/>
  <c r="AM8" i="2"/>
  <c r="AI8" i="2"/>
  <c r="AN41" i="2"/>
  <c r="AK41" i="2"/>
  <c r="AC25" i="2"/>
  <c r="AC24" i="2"/>
  <c r="AG25" i="2"/>
  <c r="AG24" i="2"/>
  <c r="AB8" i="2"/>
  <c r="AH8" i="2"/>
  <c r="AO43" i="2"/>
  <c r="AO41" i="2"/>
  <c r="AF24" i="2"/>
  <c r="AN33" i="2"/>
  <c r="AN32" i="2"/>
  <c r="AD8" i="2"/>
  <c r="AL17" i="2"/>
  <c r="AL16" i="2"/>
  <c r="AG33" i="2"/>
  <c r="AG32" i="2"/>
  <c r="AH16" i="2"/>
  <c r="AI32" i="2"/>
  <c r="AP8" i="2"/>
  <c r="AG16" i="2"/>
  <c r="AC16" i="2"/>
  <c r="AB16" i="2"/>
  <c r="AE16" i="2"/>
  <c r="AI24" i="2"/>
  <c r="AL24" i="2"/>
  <c r="AE33" i="2"/>
  <c r="AE32" i="2"/>
  <c r="AA32" i="2"/>
  <c r="AL8" i="2"/>
  <c r="AF8" i="2"/>
  <c r="AM41" i="2"/>
  <c r="AF41" i="2"/>
  <c r="AA16" i="2"/>
  <c r="AD9" i="2"/>
  <c r="AC9" i="2"/>
  <c r="AK17" i="2"/>
  <c r="AP9" i="2"/>
  <c r="AH43" i="2"/>
  <c r="AP17" i="2"/>
  <c r="AH25" i="2"/>
  <c r="AO33" i="2"/>
  <c r="AC33" i="2"/>
  <c r="AE9" i="2"/>
  <c r="AJ9" i="2"/>
  <c r="AA43" i="2"/>
  <c r="AB43" i="2"/>
  <c r="AH9" i="2"/>
  <c r="AF25" i="2"/>
  <c r="AE43" i="2"/>
  <c r="AD25" i="2"/>
  <c r="AA9" i="2"/>
  <c r="AB25" i="2"/>
  <c r="AD17" i="2"/>
  <c r="AA25" i="2"/>
  <c r="AN25" i="2"/>
  <c r="AM33" i="2"/>
  <c r="AH33" i="2"/>
  <c r="AN9" i="2"/>
  <c r="AK9" i="2"/>
  <c r="AL43" i="2"/>
  <c r="AC43" i="2"/>
  <c r="AH17" i="2"/>
  <c r="AI33" i="2"/>
  <c r="AO9" i="2"/>
  <c r="AG17" i="2"/>
  <c r="AC17" i="2"/>
  <c r="AM25" i="2"/>
  <c r="AF33" i="2"/>
  <c r="AM9" i="2"/>
  <c r="AI9" i="2"/>
  <c r="AN43" i="2"/>
  <c r="AK43" i="2"/>
  <c r="AB9" i="2"/>
  <c r="AG9" i="2"/>
  <c r="AJ43" i="2"/>
  <c r="AF17" i="2"/>
  <c r="AB17" i="2"/>
  <c r="AE17" i="2"/>
  <c r="AI25" i="2"/>
  <c r="AL25" i="2"/>
  <c r="AA33" i="2"/>
  <c r="AL9" i="2"/>
  <c r="AF9" i="2"/>
  <c r="AM43" i="2"/>
  <c r="AF43" i="2"/>
  <c r="A38" i="3"/>
  <c r="F46" i="3" s="1"/>
  <c r="AN40" i="2" l="1"/>
  <c r="AI40" i="2"/>
  <c r="AF40" i="2"/>
  <c r="AD40" i="2"/>
  <c r="AM40" i="2"/>
  <c r="AL40" i="2"/>
  <c r="AG40" i="2"/>
  <c r="AE40" i="2"/>
  <c r="AA40" i="2"/>
  <c r="AH40" i="2"/>
  <c r="AK40" i="2"/>
  <c r="AP40" i="2"/>
  <c r="AO40" i="2"/>
  <c r="AB40" i="2"/>
  <c r="AC40" i="2"/>
  <c r="AJ40" i="2"/>
  <c r="AM42" i="2"/>
  <c r="AL42" i="2"/>
  <c r="AJ42" i="2"/>
  <c r="AK44" i="2"/>
  <c r="AI42" i="2"/>
  <c r="AF42" i="2"/>
  <c r="AM44" i="2"/>
  <c r="AN42" i="2"/>
  <c r="AP44" i="2"/>
  <c r="AH42" i="2"/>
  <c r="AA42" i="2"/>
  <c r="AB42" i="2"/>
  <c r="AE44" i="2"/>
  <c r="AG42" i="2"/>
  <c r="AD42" i="2"/>
  <c r="AC42" i="2"/>
  <c r="AK42" i="2"/>
  <c r="AB44" i="2"/>
  <c r="AL44" i="2"/>
  <c r="AG44" i="2"/>
  <c r="AJ44" i="2"/>
  <c r="AC44" i="2"/>
  <c r="AI44" i="2"/>
  <c r="AN44" i="2"/>
  <c r="AH44" i="2"/>
  <c r="AP42" i="2"/>
  <c r="AO44" i="2"/>
  <c r="AA44" i="2"/>
  <c r="AE42" i="2"/>
  <c r="AD44" i="2"/>
  <c r="AF44" i="2"/>
  <c r="F44" i="3"/>
  <c r="F42" i="3"/>
  <c r="F45" i="3"/>
  <c r="F43" i="3"/>
  <c r="F20" i="3" l="1"/>
  <c r="F21" i="3"/>
  <c r="F18" i="3" l="1"/>
  <c r="F19" i="3"/>
</calcChain>
</file>

<file path=xl/sharedStrings.xml><?xml version="1.0" encoding="utf-8"?>
<sst xmlns="http://schemas.openxmlformats.org/spreadsheetml/2006/main" count="255" uniqueCount="112">
  <si>
    <t>Probe_1</t>
  </si>
  <si>
    <t>Probe_10</t>
  </si>
  <si>
    <t>Probe_2</t>
  </si>
  <si>
    <t>Probe_11</t>
  </si>
  <si>
    <t>Probe_4</t>
  </si>
  <si>
    <t>Probe_7</t>
  </si>
  <si>
    <t>Probe_14</t>
  </si>
  <si>
    <t>Probe_5</t>
  </si>
  <si>
    <t>Probe_8</t>
  </si>
  <si>
    <t>Probe_13</t>
  </si>
  <si>
    <t>Probe_16</t>
  </si>
  <si>
    <t>Probe_22</t>
  </si>
  <si>
    <t>Probe_24</t>
  </si>
  <si>
    <t>Probe_17</t>
  </si>
  <si>
    <t>Probe_23</t>
  </si>
  <si>
    <t>Probe_18</t>
  </si>
  <si>
    <t>Probe_20</t>
  </si>
  <si>
    <t>Probe_25</t>
  </si>
  <si>
    <t>Probe_19</t>
  </si>
  <si>
    <t>Probe_21</t>
  </si>
  <si>
    <t>Gruppe</t>
  </si>
  <si>
    <t>Datum</t>
  </si>
  <si>
    <t>Wetter</t>
  </si>
  <si>
    <t>Substrat_Nr</t>
  </si>
  <si>
    <t>Substrat</t>
  </si>
  <si>
    <t>Pflanzen</t>
  </si>
  <si>
    <t>Boden</t>
  </si>
  <si>
    <t>Teichläufer</t>
  </si>
  <si>
    <t>Wasserläufer</t>
  </si>
  <si>
    <t>Bachläufer</t>
  </si>
  <si>
    <t>Rückenschwimmer</t>
  </si>
  <si>
    <t>Tellerschnecken</t>
  </si>
  <si>
    <t>Sumpfdeckelschnecken</t>
  </si>
  <si>
    <t>Schlammschnecken</t>
  </si>
  <si>
    <t>Krebstiere</t>
  </si>
  <si>
    <t>Eintagsfliegen</t>
  </si>
  <si>
    <t>Schlammfliegen</t>
  </si>
  <si>
    <t>Käfer</t>
  </si>
  <si>
    <t>Libellen</t>
  </si>
  <si>
    <t>Köcherfliegen</t>
  </si>
  <si>
    <t>Wurmartige</t>
  </si>
  <si>
    <t>Zweiflügler</t>
  </si>
  <si>
    <t>Muscheln</t>
  </si>
  <si>
    <t>Länge (m)</t>
  </si>
  <si>
    <t>Breite1 (m)</t>
  </si>
  <si>
    <t>Breite2 (m)</t>
  </si>
  <si>
    <t>Tiefe1 (m)</t>
  </si>
  <si>
    <t>Tiefe2 (m)</t>
  </si>
  <si>
    <t>Ufer / Flachwasser</t>
  </si>
  <si>
    <t>Mittelwerte</t>
  </si>
  <si>
    <t>Mittelwerte [%]</t>
  </si>
  <si>
    <t>Schätzungen der Substrate:</t>
  </si>
  <si>
    <t>Total des Substrats im Weiher</t>
  </si>
  <si>
    <t>Gruppe A [%]</t>
  </si>
  <si>
    <t>Gruppe B [%]</t>
  </si>
  <si>
    <t>[Einheit]</t>
  </si>
  <si>
    <t>Wassersäule</t>
  </si>
  <si>
    <t>[m^2]</t>
  </si>
  <si>
    <t>[m^3]</t>
  </si>
  <si>
    <t>Freie Wasseroberfläche</t>
  </si>
  <si>
    <t xml:space="preserve">Gruppe A </t>
  </si>
  <si>
    <t xml:space="preserve">Gruppe B </t>
  </si>
  <si>
    <t>Prozentualer Anteil Substrat im Weiher %</t>
  </si>
  <si>
    <t>Proben_ID</t>
  </si>
  <si>
    <t>Oberfläche [m^2]:</t>
  </si>
  <si>
    <t xml:space="preserve">Volumen [m^3]: </t>
  </si>
  <si>
    <t>Wir nehmen an, dass der Weiher ungefähr aus einem Kreis (mit r = (B1/2)) und einem Rechteck ((2/3)*L1*B2) besteht, dies ergibt die Formel: ((2/3)*Länge*B2)+(Pi*(0.5B1^2)) und folgendes Ergebnis:</t>
  </si>
  <si>
    <t>Wir berechnen die zwei Flächen der beiden halben "Ovale" (Längsquerschnitte des Weihers), einmal mit B1 und T1 als radius 1 und radius 2, einmal mit T2 und B2 und multiplizieren dann mit der jeweiligen Länge des Weihers:</t>
  </si>
  <si>
    <t>A</t>
  </si>
  <si>
    <t>Wasseroberfläche</t>
  </si>
  <si>
    <t>Ufer</t>
  </si>
  <si>
    <t>Gruppe D</t>
  </si>
  <si>
    <t>Gruppe E</t>
  </si>
  <si>
    <t>Gruppe D [%]</t>
  </si>
  <si>
    <t>Gruppe E [%]</t>
  </si>
  <si>
    <r>
      <t>Beprobte Fläche(m2)/</t>
    </r>
    <r>
      <rPr>
        <sz val="11"/>
        <color rgb="FF00B050"/>
        <rFont val="Calibri"/>
        <family val="2"/>
        <scheme val="minor"/>
      </rPr>
      <t xml:space="preserve">Volumen(m3) </t>
    </r>
  </si>
  <si>
    <t>Multiplikationsfaktor (Totale Fläche/Volumen des Substrat/beprobter Teil des Substrates)</t>
  </si>
  <si>
    <t>B</t>
  </si>
  <si>
    <t>D</t>
  </si>
  <si>
    <t>E</t>
  </si>
  <si>
    <r>
      <rPr>
        <sz val="11"/>
        <color theme="1"/>
        <rFont val="Calibri"/>
        <family val="2"/>
        <scheme val="minor"/>
      </rPr>
      <t>Totale Fläche(m2)/</t>
    </r>
    <r>
      <rPr>
        <sz val="11"/>
        <color rgb="FF00B050"/>
        <rFont val="Calibri"/>
        <family val="2"/>
        <scheme val="minor"/>
      </rPr>
      <t>Volumen(m3)</t>
    </r>
    <r>
      <rPr>
        <sz val="11"/>
        <color theme="1"/>
        <rFont val="Calibri"/>
        <family val="2"/>
        <scheme val="minor"/>
      </rPr>
      <t xml:space="preserve"> des Substrates</t>
    </r>
  </si>
  <si>
    <t>Regnerisch</t>
  </si>
  <si>
    <t>C</t>
  </si>
  <si>
    <t>Probe_6</t>
  </si>
  <si>
    <t>Probe_9</t>
  </si>
  <si>
    <t>Probe_12</t>
  </si>
  <si>
    <t>Probe_15</t>
  </si>
  <si>
    <t>Probe_3</t>
  </si>
  <si>
    <r>
      <t xml:space="preserve">Schätzungen für Oberfläche und Volumen des Kappeliholzweihers: </t>
    </r>
    <r>
      <rPr>
        <b/>
        <sz val="10"/>
        <color rgb="FFC00000"/>
        <rFont val="Calibri"/>
        <family val="2"/>
        <scheme val="minor"/>
      </rPr>
      <t>07.05.2024</t>
    </r>
  </si>
  <si>
    <t>Gruppe C</t>
  </si>
  <si>
    <t>Gruppe C [%]</t>
  </si>
  <si>
    <r>
      <t xml:space="preserve">Schätzungen für Oberfläche und Volumen des Kappeliholzweihers: </t>
    </r>
    <r>
      <rPr>
        <b/>
        <sz val="10"/>
        <color rgb="FFC00000"/>
        <rFont val="Calibri"/>
        <family val="2"/>
        <scheme val="minor"/>
      </rPr>
      <t>14.05.2024</t>
    </r>
  </si>
  <si>
    <t>Sonnig</t>
  </si>
  <si>
    <t>Gesamtmittelwert</t>
  </si>
  <si>
    <t>Boden Mittelwert</t>
  </si>
  <si>
    <t>Pflanzen Mittelwert</t>
  </si>
  <si>
    <t>Ufer Mittelwert</t>
  </si>
  <si>
    <t>Wasseroberfläche Mittelwert</t>
  </si>
  <si>
    <t>Wassersäule Mittelwert</t>
  </si>
  <si>
    <t>Boden Max.</t>
  </si>
  <si>
    <t>Pflanzen Max.</t>
  </si>
  <si>
    <t>Ufer Max.</t>
  </si>
  <si>
    <t>Wasseroberfläche Max.</t>
  </si>
  <si>
    <t>Wassersäule Max.</t>
  </si>
  <si>
    <t>Gesamtmaximum</t>
  </si>
  <si>
    <t>Boden Min.</t>
  </si>
  <si>
    <t>Pflanzen Min.</t>
  </si>
  <si>
    <t>Ufer Min.</t>
  </si>
  <si>
    <t>Wasseroberfläche Min.</t>
  </si>
  <si>
    <t>Wassersäule Min.</t>
  </si>
  <si>
    <t>Gesamtminimum</t>
  </si>
  <si>
    <t>Substrate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</si>
</sst>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5" borderId="5" xfId="0" applyFont="1" applyFill="1" applyBorder="1"/>
    <xf numFmtId="0" fontId="1" fillId="5" borderId="0" xfId="0" applyFont="1" applyFill="1"/>
    <xf numFmtId="0" fontId="1" fillId="0" borderId="6" xfId="0" applyFont="1" applyBorder="1"/>
    <xf numFmtId="0" fontId="1" fillId="0" borderId="5" xfId="0" applyFont="1" applyBorder="1"/>
    <xf numFmtId="0" fontId="1" fillId="7" borderId="5" xfId="0" applyFont="1" applyFill="1" applyBorder="1"/>
    <xf numFmtId="0" fontId="1" fillId="6" borderId="5" xfId="0" applyFont="1" applyFill="1" applyBorder="1"/>
    <xf numFmtId="0" fontId="1" fillId="6" borderId="0" xfId="0" applyFont="1" applyFill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0" xfId="0" applyNumberFormat="1" applyFont="1"/>
    <xf numFmtId="2" fontId="1" fillId="0" borderId="8" xfId="0" applyNumberFormat="1" applyFont="1" applyBorder="1"/>
    <xf numFmtId="2" fontId="1" fillId="0" borderId="5" xfId="0" applyNumberFormat="1" applyFont="1" applyBorder="1"/>
    <xf numFmtId="1" fontId="1" fillId="0" borderId="0" xfId="0" applyNumberFormat="1" applyFont="1"/>
    <xf numFmtId="1" fontId="1" fillId="0" borderId="8" xfId="0" applyNumberFormat="1" applyFont="1" applyBorder="1"/>
    <xf numFmtId="165" fontId="1" fillId="0" borderId="0" xfId="0" applyNumberFormat="1" applyFont="1"/>
    <xf numFmtId="1" fontId="0" fillId="8" borderId="10" xfId="0" applyNumberFormat="1" applyFill="1" applyBorder="1"/>
    <xf numFmtId="1" fontId="0" fillId="8" borderId="11" xfId="0" applyNumberFormat="1" applyFill="1" applyBorder="1"/>
    <xf numFmtId="1" fontId="0" fillId="8" borderId="1" xfId="0" applyNumberFormat="1" applyFill="1" applyBorder="1"/>
    <xf numFmtId="1" fontId="0" fillId="8" borderId="0" xfId="0" applyNumberFormat="1" applyFill="1"/>
    <xf numFmtId="0" fontId="0" fillId="3" borderId="0" xfId="0" applyFill="1" applyAlignment="1">
      <alignment horizontal="center"/>
    </xf>
    <xf numFmtId="0" fontId="0" fillId="0" borderId="12" xfId="0" applyBorder="1"/>
    <xf numFmtId="0" fontId="0" fillId="3" borderId="13" xfId="0" applyFill="1" applyBorder="1" applyAlignment="1">
      <alignment wrapText="1"/>
    </xf>
    <xf numFmtId="0" fontId="0" fillId="3" borderId="13" xfId="0" applyFill="1" applyBorder="1" applyAlignment="1">
      <alignment horizontal="center" wrapText="1"/>
    </xf>
    <xf numFmtId="0" fontId="0" fillId="4" borderId="14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2" borderId="5" xfId="0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8" borderId="16" xfId="0" applyNumberFormat="1" applyFill="1" applyBorder="1"/>
    <xf numFmtId="164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1" fontId="0" fillId="8" borderId="6" xfId="0" applyNumberFormat="1" applyFill="1" applyBorder="1"/>
    <xf numFmtId="164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" fontId="0" fillId="8" borderId="17" xfId="0" applyNumberFormat="1" applyFill="1" applyBorder="1"/>
    <xf numFmtId="1" fontId="0" fillId="8" borderId="8" xfId="0" applyNumberFormat="1" applyFill="1" applyBorder="1"/>
    <xf numFmtId="1" fontId="0" fillId="8" borderId="9" xfId="0" applyNumberFormat="1" applyFill="1" applyBorder="1"/>
    <xf numFmtId="1" fontId="0" fillId="8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Fill="1"/>
    <xf numFmtId="0" fontId="0" fillId="0" borderId="15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" fontId="0" fillId="0" borderId="0" xfId="0" applyNumberFormat="1" applyFill="1"/>
  </cellXfs>
  <cellStyles count="1">
    <cellStyle name="Standard" xfId="0" builtinId="0"/>
  </cellStyles>
  <dxfs count="19"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49770-0A55-3F41-899E-4F2ACCB9A746}" name="Tabelle1" displayName="Tabelle1" ref="AT1:BJ24" totalsRowShown="0" headerRowDxfId="18" dataDxfId="17">
  <autoFilter ref="AT1:BJ24" xr:uid="{77749770-0A55-3F41-899E-4F2ACCB9A746}"/>
  <tableColumns count="17">
    <tableColumn id="1" xr3:uid="{A75C6090-2048-2D4A-A36C-65A00FBD0E32}" name="Substrate" dataDxfId="16"/>
    <tableColumn id="2" xr3:uid="{D2B4536C-998D-6C45-BBED-36BE25F968E7}" name="Teichläufer" dataDxfId="15"/>
    <tableColumn id="3" xr3:uid="{3BD50162-D36E-A348-9EE0-34027339BAC5}" name="Wasserläufer" dataDxfId="14"/>
    <tableColumn id="4" xr3:uid="{0DFB6E3B-296C-DB4F-9FBB-8095849F67E1}" name="Bachläufer" dataDxfId="13"/>
    <tableColumn id="5" xr3:uid="{F01A441B-BB4F-BA4B-BE04-1392977C3F97}" name="Rückenschwimmer" dataDxfId="12"/>
    <tableColumn id="6" xr3:uid="{298AB99C-A7E2-304A-A915-3438F918BA31}" name="Tellerschnecken" dataDxfId="11"/>
    <tableColumn id="7" xr3:uid="{3FA5706C-3845-7B46-8B47-D11AE215CEB1}" name="Sumpfdeckelschnecken" dataDxfId="10"/>
    <tableColumn id="8" xr3:uid="{623651F7-6448-CF41-9D59-A971A6C4F3F8}" name="Schlammschnecken" dataDxfId="9"/>
    <tableColumn id="9" xr3:uid="{DBB60A36-40DB-8243-B76D-5939D89AF4EA}" name="Krebstiere" dataDxfId="8"/>
    <tableColumn id="10" xr3:uid="{AA626F93-69B2-F24D-B00D-FC667EDFE7A2}" name="Eintagsfliegen" dataDxfId="7"/>
    <tableColumn id="11" xr3:uid="{451E7B73-7BFF-4344-A04F-6B80B0847660}" name="Schlammfliegen" dataDxfId="6"/>
    <tableColumn id="12" xr3:uid="{EF160EAE-60B5-2842-9133-14E38AF31333}" name="Käfer" dataDxfId="5"/>
    <tableColumn id="13" xr3:uid="{D5737B11-30BC-E84D-A866-88B0FE7284E5}" name="Libellen" dataDxfId="4"/>
    <tableColumn id="14" xr3:uid="{69D06696-95BE-294F-9E8D-A71586883B2A}" name="Köcherfliegen" dataDxfId="3"/>
    <tableColumn id="15" xr3:uid="{5BCA2FD1-1A29-444F-BA37-F0EC6613DE88}" name="Wurmartige" dataDxfId="2"/>
    <tableColumn id="16" xr3:uid="{EC8BDB68-CD3B-4449-88D6-CC86A00ED547}" name="Zweiflügler" dataDxfId="1"/>
    <tableColumn id="17" xr3:uid="{D7D1F8B6-0251-7845-9036-FAE78BEC48AB}" name="Muschel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45"/>
  <sheetViews>
    <sheetView tabSelected="1" zoomScale="86" zoomScaleNormal="130" zoomScaleSheetLayoutView="120" workbookViewId="0">
      <selection activeCell="BK2" sqref="BK2:BK24"/>
    </sheetView>
  </sheetViews>
  <sheetFormatPr baseColWidth="10" defaultColWidth="8.83203125" defaultRowHeight="15" outlineLevelRow="6" x14ac:dyDescent="0.2"/>
  <cols>
    <col min="1" max="1" width="12.5" bestFit="1" customWidth="1"/>
    <col min="2" max="2" width="8.5" bestFit="1" customWidth="1"/>
    <col min="3" max="3" width="13.33203125" customWidth="1"/>
    <col min="4" max="4" width="25.5" bestFit="1" customWidth="1"/>
    <col min="5" max="5" width="13.5" bestFit="1" customWidth="1"/>
    <col min="6" max="6" width="17.1640625" bestFit="1" customWidth="1"/>
    <col min="7" max="7" width="26.5" bestFit="1" customWidth="1"/>
    <col min="8" max="8" width="22.5" bestFit="1" customWidth="1"/>
    <col min="9" max="9" width="25.1640625" customWidth="1"/>
    <col min="10" max="10" width="44.5" bestFit="1" customWidth="1"/>
    <col min="11" max="11" width="14.5" style="4" customWidth="1"/>
    <col min="12" max="26" width="10.5" customWidth="1"/>
    <col min="27" max="29" width="9" bestFit="1" customWidth="1"/>
    <col min="30" max="31" width="10" bestFit="1" customWidth="1"/>
    <col min="32" max="32" width="9" bestFit="1" customWidth="1"/>
    <col min="33" max="34" width="10" bestFit="1" customWidth="1"/>
    <col min="35" max="35" width="11" bestFit="1" customWidth="1"/>
    <col min="36" max="36" width="9" bestFit="1" customWidth="1"/>
    <col min="37" max="38" width="10" bestFit="1" customWidth="1"/>
    <col min="39" max="39" width="9" bestFit="1" customWidth="1"/>
    <col min="40" max="40" width="13" bestFit="1" customWidth="1"/>
    <col min="41" max="41" width="11" bestFit="1" customWidth="1"/>
    <col min="42" max="42" width="9" bestFit="1" customWidth="1"/>
    <col min="46" max="46" width="23.33203125" customWidth="1"/>
    <col min="47" max="47" width="11.6640625" customWidth="1"/>
    <col min="48" max="48" width="13.1640625" customWidth="1"/>
    <col min="49" max="49" width="11.1640625" customWidth="1"/>
    <col min="50" max="50" width="17.5" customWidth="1"/>
    <col min="51" max="51" width="15.5" customWidth="1"/>
    <col min="52" max="52" width="21" customWidth="1"/>
    <col min="53" max="53" width="17.83203125" customWidth="1"/>
    <col min="54" max="54" width="11.1640625" customWidth="1"/>
    <col min="55" max="55" width="13.5" customWidth="1"/>
    <col min="56" max="56" width="15" customWidth="1"/>
    <col min="58" max="58" width="9.33203125" customWidth="1"/>
    <col min="59" max="59" width="13.83203125" customWidth="1"/>
    <col min="60" max="60" width="12" customWidth="1"/>
    <col min="61" max="61" width="11.6640625" customWidth="1"/>
    <col min="62" max="62" width="10.83203125" customWidth="1"/>
  </cols>
  <sheetData>
    <row r="1" spans="1:62" ht="44.5" customHeight="1" x14ac:dyDescent="0.2">
      <c r="A1" s="30" t="s">
        <v>63</v>
      </c>
      <c r="B1" s="31" t="s">
        <v>20</v>
      </c>
      <c r="C1" s="31" t="s">
        <v>21</v>
      </c>
      <c r="D1" s="31" t="s">
        <v>22</v>
      </c>
      <c r="E1" s="31" t="s">
        <v>23</v>
      </c>
      <c r="F1" s="31" t="s">
        <v>24</v>
      </c>
      <c r="G1" s="32" t="s">
        <v>75</v>
      </c>
      <c r="H1" s="32" t="s">
        <v>62</v>
      </c>
      <c r="I1" s="32" t="s">
        <v>80</v>
      </c>
      <c r="J1" s="31" t="s">
        <v>76</v>
      </c>
      <c r="K1" s="33" t="s">
        <v>27</v>
      </c>
      <c r="L1" s="34" t="s">
        <v>28</v>
      </c>
      <c r="M1" s="34" t="s">
        <v>29</v>
      </c>
      <c r="N1" s="34" t="s">
        <v>30</v>
      </c>
      <c r="O1" s="34" t="s">
        <v>31</v>
      </c>
      <c r="P1" s="34" t="s">
        <v>32</v>
      </c>
      <c r="Q1" s="34" t="s">
        <v>33</v>
      </c>
      <c r="R1" s="34" t="s">
        <v>34</v>
      </c>
      <c r="S1" s="34" t="s">
        <v>35</v>
      </c>
      <c r="T1" s="34" t="s">
        <v>36</v>
      </c>
      <c r="U1" s="34" t="s">
        <v>37</v>
      </c>
      <c r="V1" s="34" t="s">
        <v>38</v>
      </c>
      <c r="W1" s="34" t="s">
        <v>39</v>
      </c>
      <c r="X1" s="34" t="s">
        <v>40</v>
      </c>
      <c r="Y1" s="34" t="s">
        <v>41</v>
      </c>
      <c r="Z1" s="34" t="s">
        <v>42</v>
      </c>
      <c r="AA1" s="35" t="s">
        <v>27</v>
      </c>
      <c r="AB1" s="36" t="s">
        <v>28</v>
      </c>
      <c r="AC1" s="36" t="s">
        <v>29</v>
      </c>
      <c r="AD1" s="36" t="s">
        <v>30</v>
      </c>
      <c r="AE1" s="36" t="s">
        <v>31</v>
      </c>
      <c r="AF1" s="36" t="s">
        <v>32</v>
      </c>
      <c r="AG1" s="36" t="s">
        <v>33</v>
      </c>
      <c r="AH1" s="36" t="s">
        <v>34</v>
      </c>
      <c r="AI1" s="36" t="s">
        <v>35</v>
      </c>
      <c r="AJ1" s="36" t="s">
        <v>36</v>
      </c>
      <c r="AK1" s="36" t="s">
        <v>37</v>
      </c>
      <c r="AL1" s="36" t="s">
        <v>38</v>
      </c>
      <c r="AM1" s="36" t="s">
        <v>39</v>
      </c>
      <c r="AN1" s="36" t="s">
        <v>40</v>
      </c>
      <c r="AO1" s="36" t="s">
        <v>41</v>
      </c>
      <c r="AP1" s="37" t="s">
        <v>42</v>
      </c>
      <c r="AT1" s="72" t="s">
        <v>111</v>
      </c>
      <c r="AU1" s="73" t="s">
        <v>27</v>
      </c>
      <c r="AV1" s="74" t="s">
        <v>28</v>
      </c>
      <c r="AW1" s="74" t="s">
        <v>29</v>
      </c>
      <c r="AX1" s="74" t="s">
        <v>30</v>
      </c>
      <c r="AY1" s="74" t="s">
        <v>31</v>
      </c>
      <c r="AZ1" s="74" t="s">
        <v>32</v>
      </c>
      <c r="BA1" s="74" t="s">
        <v>33</v>
      </c>
      <c r="BB1" s="74" t="s">
        <v>34</v>
      </c>
      <c r="BC1" s="74" t="s">
        <v>35</v>
      </c>
      <c r="BD1" s="74" t="s">
        <v>36</v>
      </c>
      <c r="BE1" s="74" t="s">
        <v>37</v>
      </c>
      <c r="BF1" s="74" t="s">
        <v>38</v>
      </c>
      <c r="BG1" s="74" t="s">
        <v>39</v>
      </c>
      <c r="BH1" s="74" t="s">
        <v>40</v>
      </c>
      <c r="BI1" s="74" t="s">
        <v>41</v>
      </c>
      <c r="BJ1" s="75" t="s">
        <v>42</v>
      </c>
    </row>
    <row r="2" spans="1:62" outlineLevel="6" x14ac:dyDescent="0.2">
      <c r="A2" s="38" t="s">
        <v>7</v>
      </c>
      <c r="B2" s="29" t="s">
        <v>68</v>
      </c>
      <c r="C2" s="39">
        <v>45419</v>
      </c>
      <c r="D2" s="29" t="s">
        <v>81</v>
      </c>
      <c r="E2" s="29">
        <v>5</v>
      </c>
      <c r="F2" s="29" t="s">
        <v>26</v>
      </c>
      <c r="G2" s="40">
        <v>6.7599999999999993E-2</v>
      </c>
      <c r="H2" s="29">
        <v>70</v>
      </c>
      <c r="I2" s="41">
        <v>111.57861395819542</v>
      </c>
      <c r="J2" s="41">
        <f>I2/G2</f>
        <v>1650.5712123993408</v>
      </c>
      <c r="K2" s="3"/>
      <c r="L2" s="42"/>
      <c r="M2" s="42"/>
      <c r="N2" s="42">
        <v>1</v>
      </c>
      <c r="O2" s="42">
        <v>8</v>
      </c>
      <c r="P2" s="42"/>
      <c r="Q2" s="42"/>
      <c r="R2" s="42">
        <v>1</v>
      </c>
      <c r="S2" s="42">
        <v>8</v>
      </c>
      <c r="T2" s="42"/>
      <c r="U2" s="42">
        <v>1</v>
      </c>
      <c r="V2" s="42">
        <v>4</v>
      </c>
      <c r="W2" s="42"/>
      <c r="X2" s="42">
        <v>261</v>
      </c>
      <c r="Y2" s="42">
        <v>28</v>
      </c>
      <c r="Z2" s="42">
        <v>3</v>
      </c>
      <c r="AA2" s="25">
        <f t="shared" ref="AA2:AA38" si="0">$J2*K2</f>
        <v>0</v>
      </c>
      <c r="AB2" s="26">
        <f t="shared" ref="AB2:AB38" si="1">$J2*L2</f>
        <v>0</v>
      </c>
      <c r="AC2" s="26">
        <f t="shared" ref="AC2:AC38" si="2">$J2*M2</f>
        <v>0</v>
      </c>
      <c r="AD2" s="26">
        <f t="shared" ref="AD2:AD38" si="3">$J2*N2</f>
        <v>1650.5712123993408</v>
      </c>
      <c r="AE2" s="26">
        <f t="shared" ref="AE2:AI3" si="4">$J2*O2</f>
        <v>13204.569699194726</v>
      </c>
      <c r="AF2" s="26">
        <f t="shared" si="4"/>
        <v>0</v>
      </c>
      <c r="AG2" s="26">
        <f t="shared" si="4"/>
        <v>0</v>
      </c>
      <c r="AH2" s="26">
        <f t="shared" si="4"/>
        <v>1650.5712123993408</v>
      </c>
      <c r="AI2" s="26">
        <f t="shared" si="4"/>
        <v>13204.569699194726</v>
      </c>
      <c r="AJ2" s="26">
        <f t="shared" ref="AJ2:AP3" si="5">$J2*T2</f>
        <v>0</v>
      </c>
      <c r="AK2" s="26">
        <f t="shared" si="5"/>
        <v>1650.5712123993408</v>
      </c>
      <c r="AL2" s="26">
        <f t="shared" si="5"/>
        <v>6602.2848495973631</v>
      </c>
      <c r="AM2" s="26">
        <f t="shared" si="5"/>
        <v>0</v>
      </c>
      <c r="AN2" s="26">
        <f t="shared" si="5"/>
        <v>430799.08643622795</v>
      </c>
      <c r="AO2" s="26">
        <f t="shared" si="5"/>
        <v>46215.993947181545</v>
      </c>
      <c r="AP2" s="43">
        <f t="shared" si="5"/>
        <v>4951.7136371980223</v>
      </c>
      <c r="AT2" s="76" t="s">
        <v>105</v>
      </c>
      <c r="AU2" s="78">
        <v>0</v>
      </c>
      <c r="AV2" s="78">
        <v>0</v>
      </c>
      <c r="AW2" s="78">
        <v>0</v>
      </c>
      <c r="AX2" s="78">
        <v>0</v>
      </c>
      <c r="AY2" s="78">
        <v>0</v>
      </c>
      <c r="AZ2" s="78">
        <v>0</v>
      </c>
      <c r="BA2" s="78">
        <v>0</v>
      </c>
      <c r="BB2" s="78">
        <v>0</v>
      </c>
      <c r="BC2" s="78">
        <v>0</v>
      </c>
      <c r="BD2" s="78">
        <v>0</v>
      </c>
      <c r="BE2" s="78">
        <v>0</v>
      </c>
      <c r="BF2" s="78">
        <v>0</v>
      </c>
      <c r="BG2" s="78">
        <v>0</v>
      </c>
      <c r="BH2" s="78">
        <v>223.15722791639084</v>
      </c>
      <c r="BI2" s="78">
        <v>0</v>
      </c>
      <c r="BJ2" s="78">
        <v>0</v>
      </c>
    </row>
    <row r="3" spans="1:62" outlineLevel="6" x14ac:dyDescent="0.2">
      <c r="A3" s="38" t="s">
        <v>1</v>
      </c>
      <c r="B3" s="29" t="s">
        <v>77</v>
      </c>
      <c r="C3" s="39">
        <v>45419</v>
      </c>
      <c r="D3" s="29" t="s">
        <v>81</v>
      </c>
      <c r="E3" s="29">
        <v>5</v>
      </c>
      <c r="F3" s="29" t="s">
        <v>26</v>
      </c>
      <c r="G3" s="47">
        <v>1E-3</v>
      </c>
      <c r="H3" s="29">
        <v>25</v>
      </c>
      <c r="I3" s="48">
        <v>111.57861395819542</v>
      </c>
      <c r="J3" s="41">
        <f>I3/G3</f>
        <v>111578.61395819542</v>
      </c>
      <c r="K3" s="3"/>
      <c r="L3" s="42"/>
      <c r="M3" s="42"/>
      <c r="N3" s="42"/>
      <c r="O3" s="42">
        <v>3</v>
      </c>
      <c r="P3" s="42"/>
      <c r="Q3" s="42"/>
      <c r="R3" s="42">
        <v>1</v>
      </c>
      <c r="S3" s="42">
        <v>4</v>
      </c>
      <c r="T3" s="42"/>
      <c r="U3" s="42">
        <v>1</v>
      </c>
      <c r="V3" s="42">
        <v>2</v>
      </c>
      <c r="W3" s="42"/>
      <c r="X3" s="42">
        <v>3</v>
      </c>
      <c r="Y3" s="42"/>
      <c r="Z3" s="42"/>
      <c r="AA3" s="27">
        <f t="shared" si="0"/>
        <v>0</v>
      </c>
      <c r="AB3" s="28">
        <f t="shared" si="1"/>
        <v>0</v>
      </c>
      <c r="AC3" s="28">
        <f t="shared" si="2"/>
        <v>0</v>
      </c>
      <c r="AD3" s="28">
        <f t="shared" si="3"/>
        <v>0</v>
      </c>
      <c r="AE3" s="28">
        <f t="shared" si="4"/>
        <v>334735.84187458624</v>
      </c>
      <c r="AF3" s="28">
        <f t="shared" si="4"/>
        <v>0</v>
      </c>
      <c r="AG3" s="28">
        <f t="shared" si="4"/>
        <v>0</v>
      </c>
      <c r="AH3" s="28">
        <f t="shared" si="4"/>
        <v>111578.61395819542</v>
      </c>
      <c r="AI3" s="28">
        <f t="shared" si="4"/>
        <v>446314.45583278168</v>
      </c>
      <c r="AJ3" s="28">
        <f t="shared" si="5"/>
        <v>0</v>
      </c>
      <c r="AK3" s="28">
        <f t="shared" si="5"/>
        <v>111578.61395819542</v>
      </c>
      <c r="AL3" s="28">
        <f t="shared" si="5"/>
        <v>223157.22791639084</v>
      </c>
      <c r="AM3" s="28">
        <f t="shared" si="5"/>
        <v>0</v>
      </c>
      <c r="AN3" s="28">
        <f t="shared" si="5"/>
        <v>334735.84187458624</v>
      </c>
      <c r="AO3" s="28">
        <f t="shared" si="5"/>
        <v>0</v>
      </c>
      <c r="AP3" s="46">
        <f t="shared" si="5"/>
        <v>0</v>
      </c>
      <c r="AT3" s="76" t="s">
        <v>99</v>
      </c>
      <c r="AU3" s="78">
        <v>0</v>
      </c>
      <c r="AV3" s="78">
        <v>0</v>
      </c>
      <c r="AW3" s="78">
        <v>0</v>
      </c>
      <c r="AX3" s="78">
        <v>1650.5712123993408</v>
      </c>
      <c r="AY3" s="78">
        <v>334735.84187458624</v>
      </c>
      <c r="AZ3" s="78">
        <v>0</v>
      </c>
      <c r="BA3" s="78">
        <v>223.15722791639084</v>
      </c>
      <c r="BB3" s="78">
        <v>111578.61395819542</v>
      </c>
      <c r="BC3" s="78">
        <v>446314.45583278168</v>
      </c>
      <c r="BD3" s="78">
        <v>0</v>
      </c>
      <c r="BE3" s="78">
        <v>111578.61395819542</v>
      </c>
      <c r="BF3" s="78">
        <v>223157.22791639084</v>
      </c>
      <c r="BG3" s="78">
        <v>0</v>
      </c>
      <c r="BH3" s="78">
        <v>843673.00657943636</v>
      </c>
      <c r="BI3" s="78">
        <v>46215.993947181545</v>
      </c>
      <c r="BJ3" s="78">
        <v>4951.7136371980223</v>
      </c>
    </row>
    <row r="4" spans="1:62" outlineLevel="6" x14ac:dyDescent="0.2">
      <c r="A4" s="38" t="s">
        <v>86</v>
      </c>
      <c r="B4" s="29" t="s">
        <v>82</v>
      </c>
      <c r="C4" s="39">
        <v>45419</v>
      </c>
      <c r="D4" s="29" t="s">
        <v>81</v>
      </c>
      <c r="E4" s="29">
        <v>5</v>
      </c>
      <c r="F4" s="29" t="s">
        <v>26</v>
      </c>
      <c r="G4" s="40">
        <v>0.5</v>
      </c>
      <c r="H4" s="29">
        <v>50</v>
      </c>
      <c r="I4" s="41">
        <v>111.57861395819542</v>
      </c>
      <c r="J4" s="41">
        <f>I4/G4</f>
        <v>223.15722791639084</v>
      </c>
      <c r="K4" s="3"/>
      <c r="L4" s="42"/>
      <c r="M4" s="42"/>
      <c r="N4" s="42"/>
      <c r="O4" s="42">
        <v>2</v>
      </c>
      <c r="P4" s="42"/>
      <c r="Q4" s="42">
        <v>1</v>
      </c>
      <c r="R4" s="42"/>
      <c r="S4" s="42"/>
      <c r="T4" s="42"/>
      <c r="U4" s="42"/>
      <c r="V4" s="42"/>
      <c r="W4" s="42"/>
      <c r="X4" s="42">
        <v>1</v>
      </c>
      <c r="Y4" s="42">
        <v>2</v>
      </c>
      <c r="Z4" s="42"/>
      <c r="AA4" s="27">
        <f t="shared" si="0"/>
        <v>0</v>
      </c>
      <c r="AB4" s="28">
        <f t="shared" si="1"/>
        <v>0</v>
      </c>
      <c r="AC4" s="28">
        <f t="shared" si="2"/>
        <v>0</v>
      </c>
      <c r="AD4" s="28">
        <f t="shared" si="3"/>
        <v>0</v>
      </c>
      <c r="AE4" s="28">
        <f t="shared" ref="AE4:AE38" si="6">$J4*O4</f>
        <v>446.31445583278168</v>
      </c>
      <c r="AF4" s="28">
        <f t="shared" ref="AF4:AF38" si="7">$J4*P4</f>
        <v>0</v>
      </c>
      <c r="AG4" s="28">
        <f t="shared" ref="AG4:AG38" si="8">$J4*Q4</f>
        <v>223.15722791639084</v>
      </c>
      <c r="AH4" s="28">
        <f t="shared" ref="AH4:AH38" si="9">$J4*R4</f>
        <v>0</v>
      </c>
      <c r="AI4" s="28">
        <f t="shared" ref="AI4:AI38" si="10">$J4*S4</f>
        <v>0</v>
      </c>
      <c r="AJ4" s="28">
        <f t="shared" ref="AJ4:AJ38" si="11">$J4*T4</f>
        <v>0</v>
      </c>
      <c r="AK4" s="28">
        <f t="shared" ref="AK4:AK38" si="12">$J4*U4</f>
        <v>0</v>
      </c>
      <c r="AL4" s="28">
        <f t="shared" ref="AL4:AL38" si="13">$J4*V4</f>
        <v>0</v>
      </c>
      <c r="AM4" s="28">
        <f t="shared" ref="AM4:AM38" si="14">$J4*W4</f>
        <v>0</v>
      </c>
      <c r="AN4" s="28">
        <f t="shared" ref="AN4:AN38" si="15">$J4*X4</f>
        <v>223.15722791639084</v>
      </c>
      <c r="AO4" s="28">
        <f t="shared" ref="AO4:AO38" si="16">$J4*Y4</f>
        <v>446.31445583278168</v>
      </c>
      <c r="AP4" s="46">
        <f t="shared" ref="AP4:AP38" si="17">$J4*Z4</f>
        <v>0</v>
      </c>
      <c r="AT4" s="76" t="s">
        <v>94</v>
      </c>
      <c r="AU4" s="78">
        <v>0</v>
      </c>
      <c r="AV4" s="78">
        <v>0</v>
      </c>
      <c r="AW4" s="78">
        <v>0</v>
      </c>
      <c r="AX4" s="78">
        <v>330.11424247986815</v>
      </c>
      <c r="AY4" s="78">
        <v>69752.084845206686</v>
      </c>
      <c r="AZ4" s="78">
        <v>0</v>
      </c>
      <c r="BA4" s="78">
        <v>44.631445583278165</v>
      </c>
      <c r="BB4" s="78">
        <v>22720.576673402895</v>
      </c>
      <c r="BC4" s="78">
        <v>108768.05731442424</v>
      </c>
      <c r="BD4" s="78">
        <v>0</v>
      </c>
      <c r="BE4" s="78">
        <v>24324.788290993452</v>
      </c>
      <c r="BF4" s="78">
        <v>50298.759973951775</v>
      </c>
      <c r="BG4" s="78">
        <v>0</v>
      </c>
      <c r="BH4" s="78">
        <v>322185.17698076915</v>
      </c>
      <c r="BI4" s="78">
        <v>17916.757690199447</v>
      </c>
      <c r="BJ4" s="78">
        <v>990.34272743960446</v>
      </c>
    </row>
    <row r="5" spans="1:62" outlineLevel="6" x14ac:dyDescent="0.2">
      <c r="A5" s="38" t="s">
        <v>16</v>
      </c>
      <c r="B5" s="29" t="s">
        <v>78</v>
      </c>
      <c r="C5" s="39">
        <v>45426</v>
      </c>
      <c r="D5" s="29" t="s">
        <v>92</v>
      </c>
      <c r="E5" s="29">
        <v>5</v>
      </c>
      <c r="F5" s="29" t="s">
        <v>26</v>
      </c>
      <c r="G5" s="47">
        <v>6.2500000000000003E-3</v>
      </c>
      <c r="H5" s="49">
        <v>10</v>
      </c>
      <c r="I5" s="48">
        <v>26.233613388664068</v>
      </c>
      <c r="J5" s="41">
        <f>I5/G5</f>
        <v>4197.3781421862504</v>
      </c>
      <c r="K5" s="3"/>
      <c r="L5" s="42"/>
      <c r="M5" s="42"/>
      <c r="N5" s="42"/>
      <c r="O5" s="42"/>
      <c r="P5" s="42"/>
      <c r="Q5" s="42"/>
      <c r="R5" s="42"/>
      <c r="S5" s="42">
        <v>20</v>
      </c>
      <c r="T5" s="42"/>
      <c r="U5" s="42">
        <v>2</v>
      </c>
      <c r="V5" s="42">
        <v>5</v>
      </c>
      <c r="W5" s="42"/>
      <c r="X5" s="42">
        <v>201</v>
      </c>
      <c r="Y5" s="42">
        <v>8</v>
      </c>
      <c r="Z5" s="42"/>
      <c r="AA5" s="27">
        <f t="shared" si="0"/>
        <v>0</v>
      </c>
      <c r="AB5" s="28">
        <f t="shared" si="1"/>
        <v>0</v>
      </c>
      <c r="AC5" s="28">
        <f t="shared" si="2"/>
        <v>0</v>
      </c>
      <c r="AD5" s="28">
        <f t="shared" si="3"/>
        <v>0</v>
      </c>
      <c r="AE5" s="28">
        <f t="shared" si="6"/>
        <v>0</v>
      </c>
      <c r="AF5" s="28">
        <f t="shared" si="7"/>
        <v>0</v>
      </c>
      <c r="AG5" s="28">
        <f t="shared" si="8"/>
        <v>0</v>
      </c>
      <c r="AH5" s="28">
        <f t="shared" si="9"/>
        <v>0</v>
      </c>
      <c r="AI5" s="28">
        <f t="shared" si="10"/>
        <v>83947.562843725012</v>
      </c>
      <c r="AJ5" s="28">
        <f t="shared" si="11"/>
        <v>0</v>
      </c>
      <c r="AK5" s="28">
        <f t="shared" si="12"/>
        <v>8394.7562843725009</v>
      </c>
      <c r="AL5" s="28">
        <f t="shared" si="13"/>
        <v>20986.890710931253</v>
      </c>
      <c r="AM5" s="28">
        <f t="shared" si="14"/>
        <v>0</v>
      </c>
      <c r="AN5" s="28">
        <f t="shared" si="15"/>
        <v>843673.00657943636</v>
      </c>
      <c r="AO5" s="28">
        <f t="shared" si="16"/>
        <v>33579.025137490004</v>
      </c>
      <c r="AP5" s="46">
        <f t="shared" si="17"/>
        <v>0</v>
      </c>
      <c r="AT5" s="72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</row>
    <row r="6" spans="1:62" outlineLevel="6" x14ac:dyDescent="0.2">
      <c r="A6" s="38" t="s">
        <v>17</v>
      </c>
      <c r="B6" s="61" t="s">
        <v>79</v>
      </c>
      <c r="C6" s="62">
        <v>45426</v>
      </c>
      <c r="D6" s="62" t="s">
        <v>92</v>
      </c>
      <c r="E6" s="61">
        <v>5</v>
      </c>
      <c r="F6" s="61" t="s">
        <v>26</v>
      </c>
      <c r="G6" s="63">
        <v>7.0199999999999999E-2</v>
      </c>
      <c r="H6" s="61">
        <v>15</v>
      </c>
      <c r="I6" s="64">
        <v>26.233613388664068</v>
      </c>
      <c r="J6" s="64">
        <f>I6/G6</f>
        <v>373.69819641971606</v>
      </c>
      <c r="K6" s="3"/>
      <c r="L6" s="65"/>
      <c r="M6" s="65"/>
      <c r="N6" s="65"/>
      <c r="O6" s="65">
        <v>1</v>
      </c>
      <c r="P6" s="65"/>
      <c r="Q6" s="65"/>
      <c r="R6" s="65">
        <v>1</v>
      </c>
      <c r="S6" s="65">
        <v>1</v>
      </c>
      <c r="T6" s="65"/>
      <c r="U6" s="65"/>
      <c r="V6" s="65">
        <v>2</v>
      </c>
      <c r="W6" s="65"/>
      <c r="X6" s="65">
        <v>4</v>
      </c>
      <c r="Y6" s="65">
        <v>25</v>
      </c>
      <c r="Z6" s="65"/>
      <c r="AA6" s="27">
        <f t="shared" si="0"/>
        <v>0</v>
      </c>
      <c r="AB6" s="28">
        <f t="shared" si="1"/>
        <v>0</v>
      </c>
      <c r="AC6" s="28">
        <f t="shared" si="2"/>
        <v>0</v>
      </c>
      <c r="AD6" s="28">
        <f t="shared" si="3"/>
        <v>0</v>
      </c>
      <c r="AE6" s="28">
        <f t="shared" si="6"/>
        <v>373.69819641971606</v>
      </c>
      <c r="AF6" s="28">
        <f t="shared" si="7"/>
        <v>0</v>
      </c>
      <c r="AG6" s="28">
        <f t="shared" si="8"/>
        <v>0</v>
      </c>
      <c r="AH6" s="28">
        <f t="shared" si="9"/>
        <v>373.69819641971606</v>
      </c>
      <c r="AI6" s="28">
        <f t="shared" si="10"/>
        <v>373.69819641971606</v>
      </c>
      <c r="AJ6" s="28">
        <f t="shared" si="11"/>
        <v>0</v>
      </c>
      <c r="AK6" s="28">
        <f t="shared" si="12"/>
        <v>0</v>
      </c>
      <c r="AL6" s="28">
        <f t="shared" si="13"/>
        <v>747.39639283943211</v>
      </c>
      <c r="AM6" s="28">
        <f t="shared" si="14"/>
        <v>0</v>
      </c>
      <c r="AN6" s="28">
        <f t="shared" si="15"/>
        <v>1494.7927856788642</v>
      </c>
      <c r="AO6" s="28">
        <f t="shared" si="16"/>
        <v>9342.454910492901</v>
      </c>
      <c r="AP6" s="46">
        <f t="shared" si="17"/>
        <v>0</v>
      </c>
      <c r="AT6" s="77" t="s">
        <v>106</v>
      </c>
      <c r="AU6" s="78">
        <v>0</v>
      </c>
      <c r="AV6" s="78">
        <v>0</v>
      </c>
      <c r="AW6" s="78">
        <v>0</v>
      </c>
      <c r="AX6" s="78">
        <v>0</v>
      </c>
      <c r="AY6" s="78">
        <v>0</v>
      </c>
      <c r="AZ6" s="78">
        <v>0</v>
      </c>
      <c r="BA6" s="78">
        <v>0</v>
      </c>
      <c r="BB6" s="78">
        <v>0</v>
      </c>
      <c r="BC6" s="78">
        <v>0</v>
      </c>
      <c r="BD6" s="78">
        <v>0</v>
      </c>
      <c r="BE6" s="78">
        <v>0</v>
      </c>
      <c r="BF6" s="78">
        <v>553.49202493361815</v>
      </c>
      <c r="BG6" s="78">
        <v>0</v>
      </c>
      <c r="BH6" s="78">
        <v>0</v>
      </c>
      <c r="BI6" s="78">
        <v>0</v>
      </c>
      <c r="BJ6" s="78">
        <v>0</v>
      </c>
    </row>
    <row r="7" spans="1:62" outlineLevel="5" x14ac:dyDescent="0.2">
      <c r="A7" s="38"/>
      <c r="B7" s="61"/>
      <c r="C7" s="62"/>
      <c r="D7" s="62"/>
      <c r="E7" s="61"/>
      <c r="F7" s="70" t="s">
        <v>105</v>
      </c>
      <c r="G7" s="63"/>
      <c r="H7" s="61"/>
      <c r="I7" s="64"/>
      <c r="J7" s="64"/>
      <c r="K7" s="3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7">
        <f>SUBTOTAL(5,AA2:AA6)</f>
        <v>0</v>
      </c>
      <c r="AB7" s="28">
        <f>SUBTOTAL(5,AB2:AB6)</f>
        <v>0</v>
      </c>
      <c r="AC7" s="28">
        <f>SUBTOTAL(5,AC2:AC6)</f>
        <v>0</v>
      </c>
      <c r="AD7" s="28">
        <f>SUBTOTAL(5,AD2:AD6)</f>
        <v>0</v>
      </c>
      <c r="AE7" s="28">
        <f>SUBTOTAL(5,AE2:AE6)</f>
        <v>0</v>
      </c>
      <c r="AF7" s="28">
        <f>SUBTOTAL(5,AF2:AF6)</f>
        <v>0</v>
      </c>
      <c r="AG7" s="28">
        <f>SUBTOTAL(5,AG2:AG6)</f>
        <v>0</v>
      </c>
      <c r="AH7" s="28">
        <f>SUBTOTAL(5,AH2:AH6)</f>
        <v>0</v>
      </c>
      <c r="AI7" s="28">
        <f>SUBTOTAL(5,AI2:AI6)</f>
        <v>0</v>
      </c>
      <c r="AJ7" s="28">
        <f>SUBTOTAL(5,AJ2:AJ6)</f>
        <v>0</v>
      </c>
      <c r="AK7" s="28">
        <f>SUBTOTAL(5,AK2:AK6)</f>
        <v>0</v>
      </c>
      <c r="AL7" s="28">
        <f>SUBTOTAL(5,AL2:AL6)</f>
        <v>0</v>
      </c>
      <c r="AM7" s="28">
        <f>SUBTOTAL(5,AM2:AM6)</f>
        <v>0</v>
      </c>
      <c r="AN7" s="28">
        <f>SUBTOTAL(5,AN2:AN6)</f>
        <v>223.15722791639084</v>
      </c>
      <c r="AO7" s="28">
        <f>SUBTOTAL(5,AO2:AO6)</f>
        <v>0</v>
      </c>
      <c r="AP7" s="46">
        <f>SUBTOTAL(5,AP2:AP6)</f>
        <v>0</v>
      </c>
      <c r="AT7" s="77" t="s">
        <v>100</v>
      </c>
      <c r="AU7" s="78">
        <v>0</v>
      </c>
      <c r="AV7" s="78">
        <v>0</v>
      </c>
      <c r="AW7" s="78">
        <v>0</v>
      </c>
      <c r="AX7" s="78">
        <v>44246.691742043011</v>
      </c>
      <c r="AY7" s="78">
        <v>88493.383484086022</v>
      </c>
      <c r="AZ7" s="78">
        <v>0</v>
      </c>
      <c r="BA7" s="78">
        <v>0</v>
      </c>
      <c r="BB7" s="78">
        <v>553.49202493361815</v>
      </c>
      <c r="BC7" s="78">
        <v>442466.91742043011</v>
      </c>
      <c r="BD7" s="78">
        <v>0</v>
      </c>
      <c r="BE7" s="78">
        <v>7569.8983907587863</v>
      </c>
      <c r="BF7" s="78">
        <v>353973.53393634409</v>
      </c>
      <c r="BG7" s="78">
        <v>0</v>
      </c>
      <c r="BH7" s="78">
        <v>22709.695172276359</v>
      </c>
      <c r="BI7" s="78">
        <v>44246.691742043011</v>
      </c>
      <c r="BJ7" s="78">
        <v>0</v>
      </c>
    </row>
    <row r="8" spans="1:62" outlineLevel="4" x14ac:dyDescent="0.2">
      <c r="A8" s="38"/>
      <c r="B8" s="61"/>
      <c r="C8" s="62"/>
      <c r="D8" s="62"/>
      <c r="E8" s="61"/>
      <c r="F8" s="70" t="s">
        <v>99</v>
      </c>
      <c r="G8" s="63"/>
      <c r="H8" s="61"/>
      <c r="I8" s="64"/>
      <c r="J8" s="64"/>
      <c r="K8" s="3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7">
        <f>SUBTOTAL(4,AA2:AA6)</f>
        <v>0</v>
      </c>
      <c r="AB8" s="28">
        <f>SUBTOTAL(4,AB2:AB6)</f>
        <v>0</v>
      </c>
      <c r="AC8" s="28">
        <f>SUBTOTAL(4,AC2:AC6)</f>
        <v>0</v>
      </c>
      <c r="AD8" s="28">
        <f>SUBTOTAL(4,AD2:AD6)</f>
        <v>1650.5712123993408</v>
      </c>
      <c r="AE8" s="28">
        <f>SUBTOTAL(4,AE2:AE6)</f>
        <v>334735.84187458624</v>
      </c>
      <c r="AF8" s="28">
        <f>SUBTOTAL(4,AF2:AF6)</f>
        <v>0</v>
      </c>
      <c r="AG8" s="28">
        <f>SUBTOTAL(4,AG2:AG6)</f>
        <v>223.15722791639084</v>
      </c>
      <c r="AH8" s="28">
        <f>SUBTOTAL(4,AH2:AH6)</f>
        <v>111578.61395819542</v>
      </c>
      <c r="AI8" s="28">
        <f>SUBTOTAL(4,AI2:AI6)</f>
        <v>446314.45583278168</v>
      </c>
      <c r="AJ8" s="28">
        <f>SUBTOTAL(4,AJ2:AJ6)</f>
        <v>0</v>
      </c>
      <c r="AK8" s="28">
        <f>SUBTOTAL(4,AK2:AK6)</f>
        <v>111578.61395819542</v>
      </c>
      <c r="AL8" s="28">
        <f>SUBTOTAL(4,AL2:AL6)</f>
        <v>223157.22791639084</v>
      </c>
      <c r="AM8" s="28">
        <f>SUBTOTAL(4,AM2:AM6)</f>
        <v>0</v>
      </c>
      <c r="AN8" s="28">
        <f>SUBTOTAL(4,AN2:AN6)</f>
        <v>843673.00657943636</v>
      </c>
      <c r="AO8" s="28">
        <f>SUBTOTAL(4,AO2:AO6)</f>
        <v>46215.993947181545</v>
      </c>
      <c r="AP8" s="46">
        <f>SUBTOTAL(4,AP2:AP6)</f>
        <v>4951.7136371980223</v>
      </c>
      <c r="AT8" s="77" t="s">
        <v>95</v>
      </c>
      <c r="AU8" s="78">
        <v>0</v>
      </c>
      <c r="AV8" s="78">
        <v>0</v>
      </c>
      <c r="AW8" s="78">
        <v>0</v>
      </c>
      <c r="AX8" s="78">
        <v>8849.3383484086025</v>
      </c>
      <c r="AY8" s="78">
        <v>19863.112013956161</v>
      </c>
      <c r="AZ8" s="78">
        <v>0</v>
      </c>
      <c r="BA8" s="78">
        <v>0</v>
      </c>
      <c r="BB8" s="78">
        <v>110.69840498672363</v>
      </c>
      <c r="BC8" s="78">
        <v>97502.236490493568</v>
      </c>
      <c r="BD8" s="78">
        <v>0</v>
      </c>
      <c r="BE8" s="78">
        <v>1513.9796781517573</v>
      </c>
      <c r="BF8" s="78">
        <v>80828.817453927986</v>
      </c>
      <c r="BG8" s="78">
        <v>0</v>
      </c>
      <c r="BH8" s="78">
        <v>4750.1587603001799</v>
      </c>
      <c r="BI8" s="78">
        <v>10274.682822302866</v>
      </c>
      <c r="BJ8" s="78">
        <v>0</v>
      </c>
    </row>
    <row r="9" spans="1:62" outlineLevel="3" x14ac:dyDescent="0.2">
      <c r="A9" s="38"/>
      <c r="B9" s="61"/>
      <c r="C9" s="62"/>
      <c r="D9" s="62"/>
      <c r="E9" s="61"/>
      <c r="F9" s="70" t="s">
        <v>94</v>
      </c>
      <c r="G9" s="63"/>
      <c r="H9" s="61"/>
      <c r="I9" s="64"/>
      <c r="J9" s="64"/>
      <c r="K9" s="3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7">
        <f>SUBTOTAL(1,AA2:AA6)</f>
        <v>0</v>
      </c>
      <c r="AB9" s="28">
        <f>SUBTOTAL(1,AB2:AB6)</f>
        <v>0</v>
      </c>
      <c r="AC9" s="28">
        <f>SUBTOTAL(1,AC2:AC6)</f>
        <v>0</v>
      </c>
      <c r="AD9" s="28">
        <f>SUBTOTAL(1,AD2:AD6)</f>
        <v>330.11424247986815</v>
      </c>
      <c r="AE9" s="28">
        <f>SUBTOTAL(1,AE2:AE6)</f>
        <v>69752.084845206686</v>
      </c>
      <c r="AF9" s="28">
        <f>SUBTOTAL(1,AF2:AF6)</f>
        <v>0</v>
      </c>
      <c r="AG9" s="28">
        <f>SUBTOTAL(1,AG2:AG6)</f>
        <v>44.631445583278165</v>
      </c>
      <c r="AH9" s="28">
        <f>SUBTOTAL(1,AH2:AH6)</f>
        <v>22720.576673402895</v>
      </c>
      <c r="AI9" s="28">
        <f>SUBTOTAL(1,AI2:AI6)</f>
        <v>108768.05731442424</v>
      </c>
      <c r="AJ9" s="28">
        <f>SUBTOTAL(1,AJ2:AJ6)</f>
        <v>0</v>
      </c>
      <c r="AK9" s="28">
        <f>SUBTOTAL(1,AK2:AK6)</f>
        <v>24324.788290993452</v>
      </c>
      <c r="AL9" s="28">
        <f>SUBTOTAL(1,AL2:AL6)</f>
        <v>50298.759973951775</v>
      </c>
      <c r="AM9" s="28">
        <f>SUBTOTAL(1,AM2:AM6)</f>
        <v>0</v>
      </c>
      <c r="AN9" s="28">
        <f>SUBTOTAL(1,AN2:AN6)</f>
        <v>322185.17698076915</v>
      </c>
      <c r="AO9" s="28">
        <f>SUBTOTAL(1,AO2:AO6)</f>
        <v>17916.757690199447</v>
      </c>
      <c r="AP9" s="46">
        <f>SUBTOTAL(1,AP2:AP6)</f>
        <v>990.34272743960446</v>
      </c>
      <c r="AT9" s="72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</row>
    <row r="10" spans="1:62" outlineLevel="6" x14ac:dyDescent="0.2">
      <c r="A10" s="38" t="s">
        <v>4</v>
      </c>
      <c r="B10" s="29" t="s">
        <v>68</v>
      </c>
      <c r="C10" s="39">
        <v>45419</v>
      </c>
      <c r="D10" s="29" t="s">
        <v>81</v>
      </c>
      <c r="E10" s="29">
        <v>4</v>
      </c>
      <c r="F10" s="29" t="s">
        <v>25</v>
      </c>
      <c r="G10" s="47">
        <v>8.2500000000000004E-2</v>
      </c>
      <c r="H10" s="29">
        <v>75</v>
      </c>
      <c r="I10" s="48">
        <v>176.98676696817205</v>
      </c>
      <c r="J10" s="41">
        <f>I10/G10</f>
        <v>2145.2941450687522</v>
      </c>
      <c r="K10" s="3"/>
      <c r="L10" s="42"/>
      <c r="M10" s="42"/>
      <c r="N10" s="42"/>
      <c r="O10" s="42">
        <v>1</v>
      </c>
      <c r="P10" s="42"/>
      <c r="Q10" s="42"/>
      <c r="R10" s="42"/>
      <c r="S10" s="42">
        <v>3</v>
      </c>
      <c r="T10" s="42"/>
      <c r="U10" s="42"/>
      <c r="V10" s="42">
        <v>5</v>
      </c>
      <c r="W10" s="42"/>
      <c r="X10" s="42"/>
      <c r="Y10" s="42">
        <v>1</v>
      </c>
      <c r="Z10" s="42"/>
      <c r="AA10" s="27">
        <f t="shared" si="0"/>
        <v>0</v>
      </c>
      <c r="AB10" s="28">
        <f t="shared" si="1"/>
        <v>0</v>
      </c>
      <c r="AC10" s="28">
        <f t="shared" si="2"/>
        <v>0</v>
      </c>
      <c r="AD10" s="28">
        <f t="shared" si="3"/>
        <v>0</v>
      </c>
      <c r="AE10" s="28">
        <f t="shared" si="6"/>
        <v>2145.2941450687522</v>
      </c>
      <c r="AF10" s="28">
        <f t="shared" si="7"/>
        <v>0</v>
      </c>
      <c r="AG10" s="28">
        <f t="shared" si="8"/>
        <v>0</v>
      </c>
      <c r="AH10" s="28">
        <f t="shared" si="9"/>
        <v>0</v>
      </c>
      <c r="AI10" s="28">
        <f t="shared" si="10"/>
        <v>6435.8824352062566</v>
      </c>
      <c r="AJ10" s="28">
        <f t="shared" si="11"/>
        <v>0</v>
      </c>
      <c r="AK10" s="28">
        <f t="shared" si="12"/>
        <v>0</v>
      </c>
      <c r="AL10" s="28">
        <f t="shared" si="13"/>
        <v>10726.470725343761</v>
      </c>
      <c r="AM10" s="28">
        <f t="shared" si="14"/>
        <v>0</v>
      </c>
      <c r="AN10" s="28">
        <f t="shared" si="15"/>
        <v>0</v>
      </c>
      <c r="AO10" s="28">
        <f t="shared" si="16"/>
        <v>2145.2941450687522</v>
      </c>
      <c r="AP10" s="46">
        <f t="shared" si="17"/>
        <v>0</v>
      </c>
      <c r="AT10" s="77" t="s">
        <v>107</v>
      </c>
      <c r="AU10" s="78">
        <v>0</v>
      </c>
      <c r="AV10" s="78">
        <v>0</v>
      </c>
      <c r="AW10" s="78">
        <v>0</v>
      </c>
      <c r="AX10" s="78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0</v>
      </c>
      <c r="BG10" s="78">
        <v>0</v>
      </c>
      <c r="BH10" s="78">
        <v>0</v>
      </c>
      <c r="BI10" s="78">
        <v>1764.4037098061915</v>
      </c>
      <c r="BJ10" s="78">
        <v>0</v>
      </c>
    </row>
    <row r="11" spans="1:62" outlineLevel="6" x14ac:dyDescent="0.2">
      <c r="A11" s="38" t="s">
        <v>84</v>
      </c>
      <c r="B11" s="29" t="s">
        <v>77</v>
      </c>
      <c r="C11" s="39">
        <v>45419</v>
      </c>
      <c r="D11" s="29" t="s">
        <v>81</v>
      </c>
      <c r="E11" s="29">
        <v>4</v>
      </c>
      <c r="F11" s="29" t="s">
        <v>25</v>
      </c>
      <c r="G11" s="47">
        <v>0.17</v>
      </c>
      <c r="H11" s="29">
        <v>80</v>
      </c>
      <c r="I11" s="48">
        <v>176.98676696817205</v>
      </c>
      <c r="J11" s="41">
        <f>I11/G11</f>
        <v>1041.0986292245414</v>
      </c>
      <c r="K11" s="3"/>
      <c r="L11" s="42"/>
      <c r="M11" s="42"/>
      <c r="N11" s="42"/>
      <c r="O11" s="42"/>
      <c r="P11" s="42"/>
      <c r="Q11" s="42"/>
      <c r="R11" s="42"/>
      <c r="S11" s="42">
        <v>8</v>
      </c>
      <c r="T11" s="42"/>
      <c r="U11" s="42"/>
      <c r="V11" s="42">
        <v>1</v>
      </c>
      <c r="W11" s="42"/>
      <c r="X11" s="42">
        <v>1</v>
      </c>
      <c r="Y11" s="42"/>
      <c r="Z11" s="42"/>
      <c r="AA11" s="27">
        <f t="shared" si="0"/>
        <v>0</v>
      </c>
      <c r="AB11" s="28">
        <f t="shared" si="1"/>
        <v>0</v>
      </c>
      <c r="AC11" s="28">
        <f t="shared" si="2"/>
        <v>0</v>
      </c>
      <c r="AD11" s="28">
        <f t="shared" si="3"/>
        <v>0</v>
      </c>
      <c r="AE11" s="28">
        <f t="shared" si="6"/>
        <v>0</v>
      </c>
      <c r="AF11" s="28">
        <f t="shared" si="7"/>
        <v>0</v>
      </c>
      <c r="AG11" s="28">
        <f t="shared" si="8"/>
        <v>0</v>
      </c>
      <c r="AH11" s="28">
        <f t="shared" si="9"/>
        <v>0</v>
      </c>
      <c r="AI11" s="28">
        <f t="shared" si="10"/>
        <v>8328.7890337963308</v>
      </c>
      <c r="AJ11" s="28">
        <f t="shared" si="11"/>
        <v>0</v>
      </c>
      <c r="AK11" s="28">
        <f t="shared" si="12"/>
        <v>0</v>
      </c>
      <c r="AL11" s="28">
        <f t="shared" si="13"/>
        <v>1041.0986292245414</v>
      </c>
      <c r="AM11" s="28">
        <f t="shared" si="14"/>
        <v>0</v>
      </c>
      <c r="AN11" s="28">
        <f t="shared" si="15"/>
        <v>1041.0986292245414</v>
      </c>
      <c r="AO11" s="28">
        <f t="shared" si="16"/>
        <v>0</v>
      </c>
      <c r="AP11" s="46">
        <f t="shared" si="17"/>
        <v>0</v>
      </c>
      <c r="AT11" s="77" t="s">
        <v>101</v>
      </c>
      <c r="AU11" s="78">
        <v>0</v>
      </c>
      <c r="AV11" s="78">
        <v>13079.436874690062</v>
      </c>
      <c r="AW11" s="78">
        <v>0</v>
      </c>
      <c r="AX11" s="78">
        <v>0</v>
      </c>
      <c r="AY11" s="78">
        <v>88144.940985911264</v>
      </c>
      <c r="AZ11" s="78">
        <v>29381.646995303752</v>
      </c>
      <c r="BA11" s="78">
        <v>13079.436874690062</v>
      </c>
      <c r="BB11" s="78">
        <v>13079.436874690062</v>
      </c>
      <c r="BC11" s="78">
        <v>3847.538412351566</v>
      </c>
      <c r="BD11" s="78">
        <v>0</v>
      </c>
      <c r="BE11" s="78">
        <v>1908.3790525263767</v>
      </c>
      <c r="BF11" s="78">
        <v>26158.873749380124</v>
      </c>
      <c r="BG11" s="78">
        <v>0</v>
      </c>
      <c r="BH11" s="78">
        <v>293816.46995303751</v>
      </c>
      <c r="BI11" s="78">
        <v>1469082.3497651876</v>
      </c>
      <c r="BJ11" s="78">
        <v>3847.538412351566</v>
      </c>
    </row>
    <row r="12" spans="1:62" outlineLevel="6" x14ac:dyDescent="0.2">
      <c r="A12" s="38" t="s">
        <v>6</v>
      </c>
      <c r="B12" s="29" t="s">
        <v>82</v>
      </c>
      <c r="C12" s="39">
        <v>45419</v>
      </c>
      <c r="D12" s="29" t="s">
        <v>81</v>
      </c>
      <c r="E12" s="29">
        <v>4</v>
      </c>
      <c r="F12" s="29" t="s">
        <v>25</v>
      </c>
      <c r="G12" s="47">
        <v>4.0000000000000001E-3</v>
      </c>
      <c r="H12" s="29">
        <v>75</v>
      </c>
      <c r="I12" s="48">
        <v>176.98676696817205</v>
      </c>
      <c r="J12" s="41">
        <f>I12/G12</f>
        <v>44246.691742043011</v>
      </c>
      <c r="K12" s="3"/>
      <c r="L12" s="42"/>
      <c r="M12" s="42"/>
      <c r="N12" s="42">
        <v>1</v>
      </c>
      <c r="O12" s="42">
        <v>2</v>
      </c>
      <c r="P12" s="42"/>
      <c r="Q12" s="42"/>
      <c r="R12" s="42"/>
      <c r="S12" s="42">
        <v>10</v>
      </c>
      <c r="T12" s="42"/>
      <c r="U12" s="42"/>
      <c r="V12" s="42">
        <v>8</v>
      </c>
      <c r="W12" s="42"/>
      <c r="X12" s="42"/>
      <c r="Y12" s="42">
        <v>1</v>
      </c>
      <c r="Z12" s="42"/>
      <c r="AA12" s="27">
        <f t="shared" si="0"/>
        <v>0</v>
      </c>
      <c r="AB12" s="28">
        <f t="shared" si="1"/>
        <v>0</v>
      </c>
      <c r="AC12" s="28">
        <f t="shared" si="2"/>
        <v>0</v>
      </c>
      <c r="AD12" s="28">
        <f t="shared" si="3"/>
        <v>44246.691742043011</v>
      </c>
      <c r="AE12" s="28">
        <f t="shared" si="6"/>
        <v>88493.383484086022</v>
      </c>
      <c r="AF12" s="28">
        <f t="shared" si="7"/>
        <v>0</v>
      </c>
      <c r="AG12" s="28">
        <f t="shared" si="8"/>
        <v>0</v>
      </c>
      <c r="AH12" s="28">
        <f t="shared" si="9"/>
        <v>0</v>
      </c>
      <c r="AI12" s="28">
        <f t="shared" si="10"/>
        <v>442466.91742043011</v>
      </c>
      <c r="AJ12" s="28">
        <f t="shared" si="11"/>
        <v>0</v>
      </c>
      <c r="AK12" s="28">
        <f t="shared" si="12"/>
        <v>0</v>
      </c>
      <c r="AL12" s="28">
        <f t="shared" si="13"/>
        <v>353973.53393634409</v>
      </c>
      <c r="AM12" s="28">
        <f t="shared" si="14"/>
        <v>0</v>
      </c>
      <c r="AN12" s="28">
        <f t="shared" si="15"/>
        <v>0</v>
      </c>
      <c r="AO12" s="28">
        <f t="shared" si="16"/>
        <v>44246.691742043011</v>
      </c>
      <c r="AP12" s="46">
        <f t="shared" si="17"/>
        <v>0</v>
      </c>
      <c r="AT12" s="77" t="s">
        <v>96</v>
      </c>
      <c r="AU12" s="78">
        <v>0</v>
      </c>
      <c r="AV12" s="78">
        <v>2615.8873749380123</v>
      </c>
      <c r="AW12" s="78">
        <v>0</v>
      </c>
      <c r="AX12" s="78">
        <v>0</v>
      </c>
      <c r="AY12" s="78">
        <v>18774.015628698078</v>
      </c>
      <c r="AZ12" s="78">
        <v>8492.2167739987635</v>
      </c>
      <c r="BA12" s="78">
        <v>2615.8873749380123</v>
      </c>
      <c r="BB12" s="78">
        <v>2615.8873749380123</v>
      </c>
      <c r="BC12" s="78">
        <v>1122.3884244315516</v>
      </c>
      <c r="BD12" s="78">
        <v>0</v>
      </c>
      <c r="BE12" s="78">
        <v>381.67581050527531</v>
      </c>
      <c r="BF12" s="78">
        <v>6382.9582428516132</v>
      </c>
      <c r="BG12" s="78">
        <v>0</v>
      </c>
      <c r="BH12" s="78">
        <v>65082.506034911275</v>
      </c>
      <c r="BI12" s="78">
        <v>369933.34256668913</v>
      </c>
      <c r="BJ12" s="78">
        <v>1122.3884244315516</v>
      </c>
    </row>
    <row r="13" spans="1:62" outlineLevel="6" x14ac:dyDescent="0.2">
      <c r="A13" s="38" t="s">
        <v>18</v>
      </c>
      <c r="B13" s="29" t="s">
        <v>78</v>
      </c>
      <c r="C13" s="39">
        <v>45426</v>
      </c>
      <c r="D13" s="29" t="s">
        <v>92</v>
      </c>
      <c r="E13" s="29">
        <v>4</v>
      </c>
      <c r="F13" s="29" t="s">
        <v>25</v>
      </c>
      <c r="G13" s="40">
        <v>2.01E-2</v>
      </c>
      <c r="H13" s="49">
        <v>75</v>
      </c>
      <c r="I13" s="45">
        <v>152.1549576542516</v>
      </c>
      <c r="J13" s="41">
        <f>I13/G13</f>
        <v>7569.8983907587863</v>
      </c>
      <c r="K13" s="3"/>
      <c r="L13" s="42"/>
      <c r="M13" s="42"/>
      <c r="N13" s="42"/>
      <c r="O13" s="42">
        <v>1</v>
      </c>
      <c r="P13" s="42"/>
      <c r="Q13" s="42"/>
      <c r="R13" s="42"/>
      <c r="S13" s="42">
        <v>4</v>
      </c>
      <c r="T13" s="42"/>
      <c r="U13" s="42">
        <v>1</v>
      </c>
      <c r="V13" s="42">
        <v>5</v>
      </c>
      <c r="W13" s="42"/>
      <c r="X13" s="42">
        <v>3</v>
      </c>
      <c r="Y13" s="42"/>
      <c r="Z13" s="42"/>
      <c r="AA13" s="27">
        <f t="shared" si="0"/>
        <v>0</v>
      </c>
      <c r="AB13" s="28">
        <f t="shared" si="1"/>
        <v>0</v>
      </c>
      <c r="AC13" s="28">
        <f t="shared" si="2"/>
        <v>0</v>
      </c>
      <c r="AD13" s="28">
        <f t="shared" si="3"/>
        <v>0</v>
      </c>
      <c r="AE13" s="28">
        <f t="shared" si="6"/>
        <v>7569.8983907587863</v>
      </c>
      <c r="AF13" s="28">
        <f t="shared" si="7"/>
        <v>0</v>
      </c>
      <c r="AG13" s="28">
        <f t="shared" si="8"/>
        <v>0</v>
      </c>
      <c r="AH13" s="28">
        <f t="shared" si="9"/>
        <v>0</v>
      </c>
      <c r="AI13" s="28">
        <f t="shared" si="10"/>
        <v>30279.593563035145</v>
      </c>
      <c r="AJ13" s="28">
        <f t="shared" si="11"/>
        <v>0</v>
      </c>
      <c r="AK13" s="28">
        <f t="shared" si="12"/>
        <v>7569.8983907587863</v>
      </c>
      <c r="AL13" s="28">
        <f t="shared" si="13"/>
        <v>37849.491953793928</v>
      </c>
      <c r="AM13" s="28">
        <f t="shared" si="14"/>
        <v>0</v>
      </c>
      <c r="AN13" s="28">
        <f t="shared" si="15"/>
        <v>22709.695172276359</v>
      </c>
      <c r="AO13" s="28">
        <f t="shared" si="16"/>
        <v>0</v>
      </c>
      <c r="AP13" s="46">
        <f t="shared" si="17"/>
        <v>0</v>
      </c>
      <c r="AT13" s="72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</row>
    <row r="14" spans="1:62" outlineLevel="6" x14ac:dyDescent="0.2">
      <c r="A14" s="38" t="s">
        <v>12</v>
      </c>
      <c r="B14" s="29" t="s">
        <v>79</v>
      </c>
      <c r="C14" s="39">
        <v>45426</v>
      </c>
      <c r="D14" s="29" t="s">
        <v>92</v>
      </c>
      <c r="E14" s="29">
        <v>4</v>
      </c>
      <c r="F14" s="29" t="s">
        <v>25</v>
      </c>
      <c r="G14" s="47">
        <v>0.27489999999999998</v>
      </c>
      <c r="H14" s="49">
        <v>70</v>
      </c>
      <c r="I14" s="48">
        <v>152.1549576542516</v>
      </c>
      <c r="J14" s="41">
        <f>I14/G14</f>
        <v>553.49202493361815</v>
      </c>
      <c r="K14" s="3"/>
      <c r="L14" s="42"/>
      <c r="M14" s="42"/>
      <c r="N14" s="42"/>
      <c r="O14" s="42">
        <v>2</v>
      </c>
      <c r="P14" s="42"/>
      <c r="Q14" s="42"/>
      <c r="R14" s="42">
        <v>1</v>
      </c>
      <c r="S14" s="42"/>
      <c r="T14" s="42"/>
      <c r="U14" s="42"/>
      <c r="V14" s="42">
        <v>1</v>
      </c>
      <c r="W14" s="42"/>
      <c r="X14" s="42"/>
      <c r="Y14" s="42">
        <v>9</v>
      </c>
      <c r="Z14" s="42"/>
      <c r="AA14" s="27">
        <f t="shared" si="0"/>
        <v>0</v>
      </c>
      <c r="AB14" s="28">
        <f t="shared" si="1"/>
        <v>0</v>
      </c>
      <c r="AC14" s="28">
        <f t="shared" si="2"/>
        <v>0</v>
      </c>
      <c r="AD14" s="28">
        <f t="shared" si="3"/>
        <v>0</v>
      </c>
      <c r="AE14" s="28">
        <f t="shared" si="6"/>
        <v>1106.9840498672363</v>
      </c>
      <c r="AF14" s="28">
        <f t="shared" si="7"/>
        <v>0</v>
      </c>
      <c r="AG14" s="28">
        <f t="shared" si="8"/>
        <v>0</v>
      </c>
      <c r="AH14" s="28">
        <f t="shared" si="9"/>
        <v>553.49202493361815</v>
      </c>
      <c r="AI14" s="28">
        <f t="shared" si="10"/>
        <v>0</v>
      </c>
      <c r="AJ14" s="28">
        <f t="shared" si="11"/>
        <v>0</v>
      </c>
      <c r="AK14" s="28">
        <f t="shared" si="12"/>
        <v>0</v>
      </c>
      <c r="AL14" s="28">
        <f t="shared" si="13"/>
        <v>553.49202493361815</v>
      </c>
      <c r="AM14" s="28">
        <f t="shared" si="14"/>
        <v>0</v>
      </c>
      <c r="AN14" s="28">
        <f t="shared" si="15"/>
        <v>0</v>
      </c>
      <c r="AO14" s="28">
        <f t="shared" si="16"/>
        <v>4981.4282244025635</v>
      </c>
      <c r="AP14" s="46">
        <f t="shared" si="17"/>
        <v>0</v>
      </c>
      <c r="AT14" s="77" t="s">
        <v>108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78">
        <v>0</v>
      </c>
      <c r="BH14" s="78">
        <v>0</v>
      </c>
      <c r="BI14" s="78">
        <v>0</v>
      </c>
      <c r="BJ14" s="78">
        <v>0</v>
      </c>
    </row>
    <row r="15" spans="1:62" outlineLevel="5" x14ac:dyDescent="0.2">
      <c r="A15" s="38"/>
      <c r="B15" s="29"/>
      <c r="C15" s="39"/>
      <c r="D15" s="29"/>
      <c r="E15" s="29"/>
      <c r="F15" s="71" t="s">
        <v>106</v>
      </c>
      <c r="G15" s="47"/>
      <c r="H15" s="49"/>
      <c r="I15" s="48"/>
      <c r="J15" s="41"/>
      <c r="K15" s="3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27">
        <f>SUBTOTAL(5,AA10:AA14)</f>
        <v>0</v>
      </c>
      <c r="AB15" s="28">
        <f>SUBTOTAL(5,AB10:AB14)</f>
        <v>0</v>
      </c>
      <c r="AC15" s="28">
        <f>SUBTOTAL(5,AC10:AC14)</f>
        <v>0</v>
      </c>
      <c r="AD15" s="28">
        <f>SUBTOTAL(5,AD10:AD14)</f>
        <v>0</v>
      </c>
      <c r="AE15" s="28">
        <f>SUBTOTAL(5,AE10:AE14)</f>
        <v>0</v>
      </c>
      <c r="AF15" s="28">
        <f>SUBTOTAL(5,AF10:AF14)</f>
        <v>0</v>
      </c>
      <c r="AG15" s="28">
        <f>SUBTOTAL(5,AG10:AG14)</f>
        <v>0</v>
      </c>
      <c r="AH15" s="28">
        <f>SUBTOTAL(5,AH10:AH14)</f>
        <v>0</v>
      </c>
      <c r="AI15" s="28">
        <f>SUBTOTAL(5,AI10:AI14)</f>
        <v>0</v>
      </c>
      <c r="AJ15" s="28">
        <f>SUBTOTAL(5,AJ10:AJ14)</f>
        <v>0</v>
      </c>
      <c r="AK15" s="28">
        <f>SUBTOTAL(5,AK10:AK14)</f>
        <v>0</v>
      </c>
      <c r="AL15" s="28">
        <f>SUBTOTAL(5,AL10:AL14)</f>
        <v>553.49202493361815</v>
      </c>
      <c r="AM15" s="28">
        <f>SUBTOTAL(5,AM10:AM14)</f>
        <v>0</v>
      </c>
      <c r="AN15" s="28">
        <f>SUBTOTAL(5,AN10:AN14)</f>
        <v>0</v>
      </c>
      <c r="AO15" s="28">
        <f>SUBTOTAL(5,AO10:AO14)</f>
        <v>0</v>
      </c>
      <c r="AP15" s="46">
        <f>SUBTOTAL(5,AP10:AP14)</f>
        <v>0</v>
      </c>
      <c r="AT15" s="77" t="s">
        <v>102</v>
      </c>
      <c r="AU15" s="78">
        <v>0</v>
      </c>
      <c r="AV15" s="78">
        <v>230.85579782024382</v>
      </c>
      <c r="AW15" s="78">
        <v>0</v>
      </c>
      <c r="AX15" s="78">
        <v>0</v>
      </c>
      <c r="AY15" s="78">
        <v>107.73107554584384</v>
      </c>
      <c r="AZ15" s="78">
        <v>0</v>
      </c>
      <c r="BA15" s="78">
        <v>107.73107554584384</v>
      </c>
      <c r="BB15" s="78">
        <v>0</v>
      </c>
      <c r="BC15" s="78">
        <v>0</v>
      </c>
      <c r="BD15" s="78">
        <v>0</v>
      </c>
      <c r="BE15" s="78">
        <v>25.650644202249314</v>
      </c>
      <c r="BF15" s="78">
        <v>0</v>
      </c>
      <c r="BG15" s="78">
        <v>0</v>
      </c>
      <c r="BH15" s="78">
        <v>0</v>
      </c>
      <c r="BI15" s="78">
        <v>0</v>
      </c>
      <c r="BJ15" s="78">
        <v>0</v>
      </c>
    </row>
    <row r="16" spans="1:62" outlineLevel="4" x14ac:dyDescent="0.2">
      <c r="A16" s="38"/>
      <c r="B16" s="29"/>
      <c r="C16" s="39"/>
      <c r="D16" s="29"/>
      <c r="E16" s="29"/>
      <c r="F16" s="71" t="s">
        <v>100</v>
      </c>
      <c r="G16" s="47"/>
      <c r="H16" s="49"/>
      <c r="I16" s="48"/>
      <c r="J16" s="41"/>
      <c r="K16" s="3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27">
        <f>SUBTOTAL(4,AA10:AA14)</f>
        <v>0</v>
      </c>
      <c r="AB16" s="28">
        <f>SUBTOTAL(4,AB10:AB14)</f>
        <v>0</v>
      </c>
      <c r="AC16" s="28">
        <f>SUBTOTAL(4,AC10:AC14)</f>
        <v>0</v>
      </c>
      <c r="AD16" s="28">
        <f>SUBTOTAL(4,AD10:AD14)</f>
        <v>44246.691742043011</v>
      </c>
      <c r="AE16" s="28">
        <f>SUBTOTAL(4,AE10:AE14)</f>
        <v>88493.383484086022</v>
      </c>
      <c r="AF16" s="28">
        <f>SUBTOTAL(4,AF10:AF14)</f>
        <v>0</v>
      </c>
      <c r="AG16" s="28">
        <f>SUBTOTAL(4,AG10:AG14)</f>
        <v>0</v>
      </c>
      <c r="AH16" s="28">
        <f>SUBTOTAL(4,AH10:AH14)</f>
        <v>553.49202493361815</v>
      </c>
      <c r="AI16" s="28">
        <f>SUBTOTAL(4,AI10:AI14)</f>
        <v>442466.91742043011</v>
      </c>
      <c r="AJ16" s="28">
        <f>SUBTOTAL(4,AJ10:AJ14)</f>
        <v>0</v>
      </c>
      <c r="AK16" s="28">
        <f>SUBTOTAL(4,AK10:AK14)</f>
        <v>7569.8983907587863</v>
      </c>
      <c r="AL16" s="28">
        <f>SUBTOTAL(4,AL10:AL14)</f>
        <v>353973.53393634409</v>
      </c>
      <c r="AM16" s="28">
        <f>SUBTOTAL(4,AM10:AM14)</f>
        <v>0</v>
      </c>
      <c r="AN16" s="28">
        <f>SUBTOTAL(4,AN10:AN14)</f>
        <v>22709.695172276359</v>
      </c>
      <c r="AO16" s="28">
        <f>SUBTOTAL(4,AO10:AO14)</f>
        <v>44246.691742043011</v>
      </c>
      <c r="AP16" s="46">
        <f>SUBTOTAL(4,AP10:AP14)</f>
        <v>0</v>
      </c>
      <c r="AT16" s="77" t="s">
        <v>97</v>
      </c>
      <c r="AU16" s="78">
        <v>0</v>
      </c>
      <c r="AV16" s="78">
        <v>63.86994105324046</v>
      </c>
      <c r="AW16" s="78">
        <v>0</v>
      </c>
      <c r="AX16" s="78">
        <v>0</v>
      </c>
      <c r="AY16" s="78">
        <v>21.546215109168767</v>
      </c>
      <c r="AZ16" s="78">
        <v>0</v>
      </c>
      <c r="BA16" s="78">
        <v>21.546215109168767</v>
      </c>
      <c r="BB16" s="78">
        <v>0</v>
      </c>
      <c r="BC16" s="78">
        <v>0</v>
      </c>
      <c r="BD16" s="78">
        <v>0</v>
      </c>
      <c r="BE16" s="78">
        <v>5.1301288404498626</v>
      </c>
      <c r="BF16" s="78">
        <v>0</v>
      </c>
      <c r="BG16" s="78">
        <v>0</v>
      </c>
      <c r="BH16" s="78">
        <v>0</v>
      </c>
      <c r="BI16" s="78">
        <v>0</v>
      </c>
      <c r="BJ16" s="78">
        <v>0</v>
      </c>
    </row>
    <row r="17" spans="1:62" outlineLevel="3" x14ac:dyDescent="0.2">
      <c r="A17" s="38"/>
      <c r="B17" s="29"/>
      <c r="C17" s="39"/>
      <c r="D17" s="29"/>
      <c r="E17" s="29"/>
      <c r="F17" s="71" t="s">
        <v>95</v>
      </c>
      <c r="G17" s="47"/>
      <c r="H17" s="49"/>
      <c r="I17" s="48"/>
      <c r="J17" s="41"/>
      <c r="K17" s="3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27">
        <f>SUBTOTAL(1,AA10:AA14)</f>
        <v>0</v>
      </c>
      <c r="AB17" s="28">
        <f>SUBTOTAL(1,AB10:AB14)</f>
        <v>0</v>
      </c>
      <c r="AC17" s="28">
        <f>SUBTOTAL(1,AC10:AC14)</f>
        <v>0</v>
      </c>
      <c r="AD17" s="28">
        <f>SUBTOTAL(1,AD10:AD14)</f>
        <v>8849.3383484086025</v>
      </c>
      <c r="AE17" s="28">
        <f>SUBTOTAL(1,AE10:AE14)</f>
        <v>19863.112013956161</v>
      </c>
      <c r="AF17" s="28">
        <f>SUBTOTAL(1,AF10:AF14)</f>
        <v>0</v>
      </c>
      <c r="AG17" s="28">
        <f>SUBTOTAL(1,AG10:AG14)</f>
        <v>0</v>
      </c>
      <c r="AH17" s="28">
        <f>SUBTOTAL(1,AH10:AH14)</f>
        <v>110.69840498672363</v>
      </c>
      <c r="AI17" s="28">
        <f>SUBTOTAL(1,AI10:AI14)</f>
        <v>97502.236490493568</v>
      </c>
      <c r="AJ17" s="28">
        <f>SUBTOTAL(1,AJ10:AJ14)</f>
        <v>0</v>
      </c>
      <c r="AK17" s="28">
        <f>SUBTOTAL(1,AK10:AK14)</f>
        <v>1513.9796781517573</v>
      </c>
      <c r="AL17" s="28">
        <f>SUBTOTAL(1,AL10:AL14)</f>
        <v>80828.817453927986</v>
      </c>
      <c r="AM17" s="28">
        <f>SUBTOTAL(1,AM10:AM14)</f>
        <v>0</v>
      </c>
      <c r="AN17" s="28">
        <f>SUBTOTAL(1,AN10:AN14)</f>
        <v>4750.1587603001799</v>
      </c>
      <c r="AO17" s="28">
        <f>SUBTOTAL(1,AO10:AO14)</f>
        <v>10274.682822302866</v>
      </c>
      <c r="AP17" s="46">
        <f>SUBTOTAL(1,AP10:AP14)</f>
        <v>0</v>
      </c>
      <c r="AT17" s="72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</row>
    <row r="18" spans="1:62" outlineLevel="6" x14ac:dyDescent="0.2">
      <c r="A18" s="38" t="s">
        <v>2</v>
      </c>
      <c r="B18" s="29" t="s">
        <v>68</v>
      </c>
      <c r="C18" s="39">
        <v>45419</v>
      </c>
      <c r="D18" s="29" t="s">
        <v>81</v>
      </c>
      <c r="E18" s="29">
        <v>2</v>
      </c>
      <c r="F18" s="29" t="s">
        <v>70</v>
      </c>
      <c r="G18" s="44">
        <v>6.7599999999999993E-2</v>
      </c>
      <c r="H18" s="29">
        <v>30</v>
      </c>
      <c r="I18" s="45">
        <v>119.27369078289854</v>
      </c>
      <c r="J18" s="41">
        <f>I18/G18</f>
        <v>1764.4037098061915</v>
      </c>
      <c r="K18" s="3"/>
      <c r="L18" s="42"/>
      <c r="M18" s="42"/>
      <c r="N18" s="42"/>
      <c r="O18" s="42"/>
      <c r="P18" s="42"/>
      <c r="Q18" s="42"/>
      <c r="R18" s="42"/>
      <c r="S18" s="42">
        <v>1</v>
      </c>
      <c r="T18" s="42"/>
      <c r="U18" s="42"/>
      <c r="V18" s="42"/>
      <c r="W18" s="42"/>
      <c r="X18" s="42">
        <v>2</v>
      </c>
      <c r="Y18" s="42">
        <v>1</v>
      </c>
      <c r="Z18" s="42">
        <v>1</v>
      </c>
      <c r="AA18" s="27">
        <f t="shared" si="0"/>
        <v>0</v>
      </c>
      <c r="AB18" s="28">
        <f t="shared" si="1"/>
        <v>0</v>
      </c>
      <c r="AC18" s="28">
        <f t="shared" si="2"/>
        <v>0</v>
      </c>
      <c r="AD18" s="28">
        <f t="shared" si="3"/>
        <v>0</v>
      </c>
      <c r="AE18" s="28">
        <f t="shared" si="6"/>
        <v>0</v>
      </c>
      <c r="AF18" s="28">
        <f t="shared" si="7"/>
        <v>0</v>
      </c>
      <c r="AG18" s="28">
        <f t="shared" si="8"/>
        <v>0</v>
      </c>
      <c r="AH18" s="28">
        <f t="shared" si="9"/>
        <v>0</v>
      </c>
      <c r="AI18" s="28">
        <f t="shared" si="10"/>
        <v>1764.4037098061915</v>
      </c>
      <c r="AJ18" s="28">
        <f t="shared" si="11"/>
        <v>0</v>
      </c>
      <c r="AK18" s="28">
        <f t="shared" si="12"/>
        <v>0</v>
      </c>
      <c r="AL18" s="28">
        <f t="shared" si="13"/>
        <v>0</v>
      </c>
      <c r="AM18" s="28">
        <f t="shared" si="14"/>
        <v>0</v>
      </c>
      <c r="AN18" s="28">
        <f t="shared" si="15"/>
        <v>3528.807419612383</v>
      </c>
      <c r="AO18" s="28">
        <f t="shared" si="16"/>
        <v>1764.4037098061915</v>
      </c>
      <c r="AP18" s="46">
        <f t="shared" si="17"/>
        <v>1764.4037098061915</v>
      </c>
      <c r="AT18" s="76" t="s">
        <v>109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1715.2234501486359</v>
      </c>
      <c r="BD18" s="78">
        <v>0</v>
      </c>
      <c r="BE18" s="78">
        <v>0</v>
      </c>
      <c r="BF18" s="78">
        <v>0</v>
      </c>
      <c r="BG18" s="78">
        <v>0</v>
      </c>
      <c r="BH18" s="78">
        <v>0</v>
      </c>
      <c r="BI18" s="78">
        <v>0</v>
      </c>
      <c r="BJ18" s="78">
        <v>0</v>
      </c>
    </row>
    <row r="19" spans="1:62" outlineLevel="6" x14ac:dyDescent="0.2">
      <c r="A19" s="38" t="s">
        <v>5</v>
      </c>
      <c r="B19" s="29" t="s">
        <v>77</v>
      </c>
      <c r="C19" s="39">
        <v>45419</v>
      </c>
      <c r="D19" s="29" t="s">
        <v>81</v>
      </c>
      <c r="E19" s="29">
        <v>2</v>
      </c>
      <c r="F19" s="29" t="s">
        <v>70</v>
      </c>
      <c r="G19" s="47">
        <v>6.25E-2</v>
      </c>
      <c r="H19" s="29">
        <v>75</v>
      </c>
      <c r="I19" s="48">
        <v>119.27369078289854</v>
      </c>
      <c r="J19" s="41">
        <f>I19/G19</f>
        <v>1908.3790525263767</v>
      </c>
      <c r="K19" s="3"/>
      <c r="L19" s="42"/>
      <c r="M19" s="42"/>
      <c r="N19" s="42"/>
      <c r="O19" s="42">
        <v>3</v>
      </c>
      <c r="P19" s="42"/>
      <c r="Q19" s="42"/>
      <c r="R19" s="42"/>
      <c r="S19" s="42"/>
      <c r="T19" s="42"/>
      <c r="U19" s="42">
        <v>1</v>
      </c>
      <c r="V19" s="42">
        <v>1</v>
      </c>
      <c r="W19" s="42"/>
      <c r="X19" s="42">
        <v>1</v>
      </c>
      <c r="Y19" s="42">
        <v>7</v>
      </c>
      <c r="Z19" s="42"/>
      <c r="AA19" s="27">
        <f t="shared" si="0"/>
        <v>0</v>
      </c>
      <c r="AB19" s="28">
        <f t="shared" si="1"/>
        <v>0</v>
      </c>
      <c r="AC19" s="28">
        <f t="shared" si="2"/>
        <v>0</v>
      </c>
      <c r="AD19" s="28">
        <f t="shared" si="3"/>
        <v>0</v>
      </c>
      <c r="AE19" s="28">
        <f t="shared" si="6"/>
        <v>5725.13715757913</v>
      </c>
      <c r="AF19" s="28">
        <f t="shared" si="7"/>
        <v>0</v>
      </c>
      <c r="AG19" s="28">
        <f t="shared" si="8"/>
        <v>0</v>
      </c>
      <c r="AH19" s="28">
        <f t="shared" si="9"/>
        <v>0</v>
      </c>
      <c r="AI19" s="28">
        <f t="shared" si="10"/>
        <v>0</v>
      </c>
      <c r="AJ19" s="28">
        <f t="shared" si="11"/>
        <v>0</v>
      </c>
      <c r="AK19" s="28">
        <f t="shared" si="12"/>
        <v>1908.3790525263767</v>
      </c>
      <c r="AL19" s="28">
        <f t="shared" si="13"/>
        <v>1908.3790525263767</v>
      </c>
      <c r="AM19" s="28">
        <f t="shared" si="14"/>
        <v>0</v>
      </c>
      <c r="AN19" s="28">
        <f t="shared" si="15"/>
        <v>1908.3790525263767</v>
      </c>
      <c r="AO19" s="28">
        <f t="shared" si="16"/>
        <v>13358.653367684637</v>
      </c>
      <c r="AP19" s="46">
        <f t="shared" si="17"/>
        <v>0</v>
      </c>
      <c r="AT19" s="76" t="s">
        <v>103</v>
      </c>
      <c r="AU19" s="78">
        <v>0</v>
      </c>
      <c r="AV19" s="78">
        <v>0</v>
      </c>
      <c r="AW19" s="78">
        <v>0</v>
      </c>
      <c r="AX19" s="78">
        <v>0</v>
      </c>
      <c r="AY19" s="78">
        <v>34648.178938038058</v>
      </c>
      <c r="AZ19" s="78">
        <v>0</v>
      </c>
      <c r="BA19" s="78">
        <v>0</v>
      </c>
      <c r="BB19" s="78">
        <v>60634.313141566599</v>
      </c>
      <c r="BC19" s="78">
        <v>66997.212231374229</v>
      </c>
      <c r="BD19" s="78">
        <v>0</v>
      </c>
      <c r="BE19" s="78">
        <v>0</v>
      </c>
      <c r="BF19" s="78">
        <v>8662.0447345095145</v>
      </c>
      <c r="BG19" s="78">
        <v>0</v>
      </c>
      <c r="BH19" s="78">
        <v>893296.16308498976</v>
      </c>
      <c r="BI19" s="78">
        <v>17324.089469019029</v>
      </c>
      <c r="BJ19" s="78">
        <v>0</v>
      </c>
    </row>
    <row r="20" spans="1:62" outlineLevel="6" x14ac:dyDescent="0.2">
      <c r="A20" s="38" t="s">
        <v>85</v>
      </c>
      <c r="B20" s="29" t="s">
        <v>82</v>
      </c>
      <c r="C20" s="39">
        <v>45419</v>
      </c>
      <c r="D20" s="29" t="s">
        <v>81</v>
      </c>
      <c r="E20" s="29">
        <v>2</v>
      </c>
      <c r="F20" s="29" t="s">
        <v>70</v>
      </c>
      <c r="G20" s="47">
        <v>3.1E-2</v>
      </c>
      <c r="H20" s="29">
        <v>50</v>
      </c>
      <c r="I20" s="48">
        <v>119.27369078289854</v>
      </c>
      <c r="J20" s="41">
        <f>I20/G20</f>
        <v>3847.538412351566</v>
      </c>
      <c r="K20" s="3"/>
      <c r="L20" s="42"/>
      <c r="M20" s="42"/>
      <c r="N20" s="42"/>
      <c r="O20" s="42"/>
      <c r="P20" s="42"/>
      <c r="Q20" s="42"/>
      <c r="R20" s="42"/>
      <c r="S20" s="42">
        <v>1</v>
      </c>
      <c r="T20" s="42"/>
      <c r="U20" s="42"/>
      <c r="V20" s="42">
        <v>1</v>
      </c>
      <c r="W20" s="42"/>
      <c r="X20" s="42"/>
      <c r="Y20" s="42">
        <v>10</v>
      </c>
      <c r="Z20" s="42">
        <v>1</v>
      </c>
      <c r="AA20" s="27">
        <f t="shared" si="0"/>
        <v>0</v>
      </c>
      <c r="AB20" s="28">
        <f t="shared" si="1"/>
        <v>0</v>
      </c>
      <c r="AC20" s="28">
        <f t="shared" si="2"/>
        <v>0</v>
      </c>
      <c r="AD20" s="28">
        <f t="shared" si="3"/>
        <v>0</v>
      </c>
      <c r="AE20" s="28">
        <f t="shared" si="6"/>
        <v>0</v>
      </c>
      <c r="AF20" s="28">
        <f t="shared" si="7"/>
        <v>0</v>
      </c>
      <c r="AG20" s="28">
        <f t="shared" si="8"/>
        <v>0</v>
      </c>
      <c r="AH20" s="28">
        <f t="shared" si="9"/>
        <v>0</v>
      </c>
      <c r="AI20" s="28">
        <f t="shared" si="10"/>
        <v>3847.538412351566</v>
      </c>
      <c r="AJ20" s="28">
        <f t="shared" si="11"/>
        <v>0</v>
      </c>
      <c r="AK20" s="28">
        <f t="shared" si="12"/>
        <v>0</v>
      </c>
      <c r="AL20" s="28">
        <f t="shared" si="13"/>
        <v>3847.538412351566</v>
      </c>
      <c r="AM20" s="28">
        <f t="shared" si="14"/>
        <v>0</v>
      </c>
      <c r="AN20" s="28">
        <f t="shared" si="15"/>
        <v>0</v>
      </c>
      <c r="AO20" s="28">
        <f t="shared" si="16"/>
        <v>38475.384123515658</v>
      </c>
      <c r="AP20" s="46">
        <f t="shared" si="17"/>
        <v>3847.538412351566</v>
      </c>
      <c r="AT20" s="76" t="s">
        <v>98</v>
      </c>
      <c r="AU20" s="78">
        <v>0</v>
      </c>
      <c r="AV20" s="78">
        <v>0</v>
      </c>
      <c r="AW20" s="78">
        <v>0</v>
      </c>
      <c r="AX20" s="78">
        <v>0</v>
      </c>
      <c r="AY20" s="78">
        <v>8232.8199075295906</v>
      </c>
      <c r="AZ20" s="78">
        <v>0</v>
      </c>
      <c r="BA20" s="78">
        <v>0</v>
      </c>
      <c r="BB20" s="78">
        <v>12126.86262831332</v>
      </c>
      <c r="BC20" s="78">
        <v>21649.502393985265</v>
      </c>
      <c r="BD20" s="78">
        <v>0</v>
      </c>
      <c r="BE20" s="78">
        <v>0</v>
      </c>
      <c r="BF20" s="78">
        <v>2570.3530056262416</v>
      </c>
      <c r="BG20" s="78">
        <v>0</v>
      </c>
      <c r="BH20" s="78">
        <v>185039.91949617644</v>
      </c>
      <c r="BI20" s="78">
        <v>3585.8924902848862</v>
      </c>
      <c r="BJ20" s="78">
        <v>0</v>
      </c>
    </row>
    <row r="21" spans="1:62" outlineLevel="6" x14ac:dyDescent="0.2">
      <c r="A21" s="38" t="s">
        <v>13</v>
      </c>
      <c r="B21" s="29" t="s">
        <v>78</v>
      </c>
      <c r="C21" s="39">
        <v>45426</v>
      </c>
      <c r="D21" s="29" t="s">
        <v>92</v>
      </c>
      <c r="E21" s="29">
        <v>2</v>
      </c>
      <c r="F21" s="29" t="s">
        <v>70</v>
      </c>
      <c r="G21" s="47">
        <v>6.2500000000000003E-3</v>
      </c>
      <c r="H21" s="49">
        <v>90</v>
      </c>
      <c r="I21" s="48">
        <v>183.63529372064846</v>
      </c>
      <c r="J21" s="41">
        <f>I21/G21</f>
        <v>29381.646995303752</v>
      </c>
      <c r="K21" s="3"/>
      <c r="L21" s="42"/>
      <c r="M21" s="42"/>
      <c r="N21" s="42"/>
      <c r="O21" s="42">
        <v>3</v>
      </c>
      <c r="P21" s="42">
        <v>1</v>
      </c>
      <c r="Q21" s="42"/>
      <c r="R21" s="42"/>
      <c r="S21" s="42"/>
      <c r="T21" s="42"/>
      <c r="U21" s="42"/>
      <c r="V21" s="42"/>
      <c r="W21" s="42"/>
      <c r="X21" s="42">
        <v>10</v>
      </c>
      <c r="Y21" s="42">
        <v>50</v>
      </c>
      <c r="Z21" s="42"/>
      <c r="AA21" s="27">
        <f t="shared" si="0"/>
        <v>0</v>
      </c>
      <c r="AB21" s="28">
        <f t="shared" si="1"/>
        <v>0</v>
      </c>
      <c r="AC21" s="28">
        <f t="shared" si="2"/>
        <v>0</v>
      </c>
      <c r="AD21" s="28">
        <f t="shared" si="3"/>
        <v>0</v>
      </c>
      <c r="AE21" s="28">
        <f t="shared" si="6"/>
        <v>88144.940985911264</v>
      </c>
      <c r="AF21" s="28">
        <f t="shared" si="7"/>
        <v>29381.646995303752</v>
      </c>
      <c r="AG21" s="28">
        <f t="shared" si="8"/>
        <v>0</v>
      </c>
      <c r="AH21" s="28">
        <f t="shared" si="9"/>
        <v>0</v>
      </c>
      <c r="AI21" s="28">
        <f t="shared" si="10"/>
        <v>0</v>
      </c>
      <c r="AJ21" s="28">
        <f t="shared" si="11"/>
        <v>0</v>
      </c>
      <c r="AK21" s="28">
        <f t="shared" si="12"/>
        <v>0</v>
      </c>
      <c r="AL21" s="28">
        <f t="shared" si="13"/>
        <v>0</v>
      </c>
      <c r="AM21" s="28">
        <f t="shared" si="14"/>
        <v>0</v>
      </c>
      <c r="AN21" s="28">
        <f t="shared" si="15"/>
        <v>293816.46995303751</v>
      </c>
      <c r="AO21" s="28">
        <f t="shared" si="16"/>
        <v>1469082.3497651876</v>
      </c>
      <c r="AP21" s="46">
        <f t="shared" si="17"/>
        <v>0</v>
      </c>
      <c r="AT21" s="72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</row>
    <row r="22" spans="1:62" outlineLevel="6" x14ac:dyDescent="0.2">
      <c r="A22" s="38" t="s">
        <v>11</v>
      </c>
      <c r="B22" s="29" t="s">
        <v>79</v>
      </c>
      <c r="C22" s="39">
        <v>45426</v>
      </c>
      <c r="D22" s="29" t="s">
        <v>92</v>
      </c>
      <c r="E22" s="29">
        <v>2</v>
      </c>
      <c r="F22" s="29" t="s">
        <v>70</v>
      </c>
      <c r="G22" s="47">
        <v>1.404E-2</v>
      </c>
      <c r="H22" s="29">
        <v>85</v>
      </c>
      <c r="I22" s="48">
        <v>183.63529372064846</v>
      </c>
      <c r="J22" s="41">
        <f>I22/G22</f>
        <v>13079.436874690062</v>
      </c>
      <c r="K22" s="3"/>
      <c r="L22" s="42">
        <v>1</v>
      </c>
      <c r="M22" s="42"/>
      <c r="N22" s="42"/>
      <c r="O22" s="42"/>
      <c r="P22" s="42">
        <v>1</v>
      </c>
      <c r="Q22" s="42">
        <v>1</v>
      </c>
      <c r="R22" s="42">
        <v>1</v>
      </c>
      <c r="S22" s="42"/>
      <c r="T22" s="42"/>
      <c r="U22" s="42"/>
      <c r="V22" s="42">
        <v>2</v>
      </c>
      <c r="W22" s="42"/>
      <c r="X22" s="42">
        <v>2</v>
      </c>
      <c r="Y22" s="42">
        <v>25</v>
      </c>
      <c r="Z22" s="42"/>
      <c r="AA22" s="27">
        <f t="shared" si="0"/>
        <v>0</v>
      </c>
      <c r="AB22" s="28">
        <f t="shared" si="1"/>
        <v>13079.436874690062</v>
      </c>
      <c r="AC22" s="28">
        <f t="shared" si="2"/>
        <v>0</v>
      </c>
      <c r="AD22" s="28">
        <f t="shared" si="3"/>
        <v>0</v>
      </c>
      <c r="AE22" s="28">
        <f t="shared" si="6"/>
        <v>0</v>
      </c>
      <c r="AF22" s="28">
        <f t="shared" si="7"/>
        <v>13079.436874690062</v>
      </c>
      <c r="AG22" s="28">
        <f t="shared" si="8"/>
        <v>13079.436874690062</v>
      </c>
      <c r="AH22" s="28">
        <f t="shared" si="9"/>
        <v>13079.436874690062</v>
      </c>
      <c r="AI22" s="28">
        <f t="shared" si="10"/>
        <v>0</v>
      </c>
      <c r="AJ22" s="28">
        <f t="shared" si="11"/>
        <v>0</v>
      </c>
      <c r="AK22" s="28">
        <f t="shared" si="12"/>
        <v>0</v>
      </c>
      <c r="AL22" s="28">
        <f t="shared" si="13"/>
        <v>26158.873749380124</v>
      </c>
      <c r="AM22" s="28">
        <f t="shared" si="14"/>
        <v>0</v>
      </c>
      <c r="AN22" s="28">
        <f t="shared" si="15"/>
        <v>26158.873749380124</v>
      </c>
      <c r="AO22" s="28">
        <f t="shared" si="16"/>
        <v>326985.92186725157</v>
      </c>
      <c r="AP22" s="46">
        <f t="shared" si="17"/>
        <v>0</v>
      </c>
      <c r="AT22" s="76" t="s">
        <v>110</v>
      </c>
      <c r="AU22" s="78">
        <v>0</v>
      </c>
      <c r="AV22" s="78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8">
        <v>0</v>
      </c>
      <c r="BG22" s="78">
        <v>0</v>
      </c>
      <c r="BH22" s="78">
        <v>0</v>
      </c>
      <c r="BI22" s="78">
        <v>0</v>
      </c>
      <c r="BJ22" s="78">
        <v>0</v>
      </c>
    </row>
    <row r="23" spans="1:62" outlineLevel="5" x14ac:dyDescent="0.2">
      <c r="A23" s="38"/>
      <c r="B23" s="29"/>
      <c r="C23" s="39"/>
      <c r="D23" s="29"/>
      <c r="E23" s="29"/>
      <c r="F23" s="71" t="s">
        <v>107</v>
      </c>
      <c r="G23" s="47"/>
      <c r="H23" s="29"/>
      <c r="I23" s="48"/>
      <c r="J23" s="41"/>
      <c r="K23" s="3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27">
        <f>SUBTOTAL(5,AA18:AA22)</f>
        <v>0</v>
      </c>
      <c r="AB23" s="28">
        <f>SUBTOTAL(5,AB18:AB22)</f>
        <v>0</v>
      </c>
      <c r="AC23" s="28">
        <f>SUBTOTAL(5,AC18:AC22)</f>
        <v>0</v>
      </c>
      <c r="AD23" s="28">
        <f>SUBTOTAL(5,AD18:AD22)</f>
        <v>0</v>
      </c>
      <c r="AE23" s="28">
        <f>SUBTOTAL(5,AE18:AE22)</f>
        <v>0</v>
      </c>
      <c r="AF23" s="28">
        <f>SUBTOTAL(5,AF18:AF22)</f>
        <v>0</v>
      </c>
      <c r="AG23" s="28">
        <f>SUBTOTAL(5,AG18:AG22)</f>
        <v>0</v>
      </c>
      <c r="AH23" s="28">
        <f>SUBTOTAL(5,AH18:AH22)</f>
        <v>0</v>
      </c>
      <c r="AI23" s="28">
        <f>SUBTOTAL(5,AI18:AI22)</f>
        <v>0</v>
      </c>
      <c r="AJ23" s="28">
        <f>SUBTOTAL(5,AJ18:AJ22)</f>
        <v>0</v>
      </c>
      <c r="AK23" s="28">
        <f>SUBTOTAL(5,AK18:AK22)</f>
        <v>0</v>
      </c>
      <c r="AL23" s="28">
        <f>SUBTOTAL(5,AL18:AL22)</f>
        <v>0</v>
      </c>
      <c r="AM23" s="28">
        <f>SUBTOTAL(5,AM18:AM22)</f>
        <v>0</v>
      </c>
      <c r="AN23" s="28">
        <f>SUBTOTAL(5,AN18:AN22)</f>
        <v>0</v>
      </c>
      <c r="AO23" s="28">
        <f>SUBTOTAL(5,AO18:AO22)</f>
        <v>1764.4037098061915</v>
      </c>
      <c r="AP23" s="46">
        <f>SUBTOTAL(5,AP18:AP22)</f>
        <v>0</v>
      </c>
      <c r="AT23" s="76" t="s">
        <v>104</v>
      </c>
      <c r="AU23" s="78">
        <v>0</v>
      </c>
      <c r="AV23" s="78">
        <v>13079.436874690062</v>
      </c>
      <c r="AW23" s="78">
        <v>0</v>
      </c>
      <c r="AX23" s="78">
        <v>44246.691742043011</v>
      </c>
      <c r="AY23" s="78">
        <v>334735.84187458624</v>
      </c>
      <c r="AZ23" s="78">
        <v>29381.646995303752</v>
      </c>
      <c r="BA23" s="78">
        <v>13079.436874690062</v>
      </c>
      <c r="BB23" s="78">
        <v>111578.61395819542</v>
      </c>
      <c r="BC23" s="78">
        <v>446314.45583278168</v>
      </c>
      <c r="BD23" s="78">
        <v>0</v>
      </c>
      <c r="BE23" s="78">
        <v>111578.61395819542</v>
      </c>
      <c r="BF23" s="78">
        <v>353973.53393634409</v>
      </c>
      <c r="BG23" s="78">
        <v>0</v>
      </c>
      <c r="BH23" s="78">
        <v>893296.16308498976</v>
      </c>
      <c r="BI23" s="78">
        <v>1469082.3497651876</v>
      </c>
      <c r="BJ23" s="78">
        <v>4951.7136371980223</v>
      </c>
    </row>
    <row r="24" spans="1:62" outlineLevel="4" x14ac:dyDescent="0.2">
      <c r="A24" s="38"/>
      <c r="B24" s="29"/>
      <c r="C24" s="39"/>
      <c r="D24" s="29"/>
      <c r="E24" s="29"/>
      <c r="F24" s="71" t="s">
        <v>101</v>
      </c>
      <c r="G24" s="47"/>
      <c r="H24" s="29"/>
      <c r="I24" s="48"/>
      <c r="J24" s="41"/>
      <c r="K24" s="3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27">
        <f>SUBTOTAL(4,AA18:AA22)</f>
        <v>0</v>
      </c>
      <c r="AB24" s="28">
        <f>SUBTOTAL(4,AB18:AB22)</f>
        <v>13079.436874690062</v>
      </c>
      <c r="AC24" s="28">
        <f>SUBTOTAL(4,AC18:AC22)</f>
        <v>0</v>
      </c>
      <c r="AD24" s="28">
        <f>SUBTOTAL(4,AD18:AD22)</f>
        <v>0</v>
      </c>
      <c r="AE24" s="28">
        <f>SUBTOTAL(4,AE18:AE22)</f>
        <v>88144.940985911264</v>
      </c>
      <c r="AF24" s="28">
        <f>SUBTOTAL(4,AF18:AF22)</f>
        <v>29381.646995303752</v>
      </c>
      <c r="AG24" s="28">
        <f>SUBTOTAL(4,AG18:AG22)</f>
        <v>13079.436874690062</v>
      </c>
      <c r="AH24" s="28">
        <f>SUBTOTAL(4,AH18:AH22)</f>
        <v>13079.436874690062</v>
      </c>
      <c r="AI24" s="28">
        <f>SUBTOTAL(4,AI18:AI22)</f>
        <v>3847.538412351566</v>
      </c>
      <c r="AJ24" s="28">
        <f>SUBTOTAL(4,AJ18:AJ22)</f>
        <v>0</v>
      </c>
      <c r="AK24" s="28">
        <f>SUBTOTAL(4,AK18:AK22)</f>
        <v>1908.3790525263767</v>
      </c>
      <c r="AL24" s="28">
        <f>SUBTOTAL(4,AL18:AL22)</f>
        <v>26158.873749380124</v>
      </c>
      <c r="AM24" s="28">
        <f>SUBTOTAL(4,AM18:AM22)</f>
        <v>0</v>
      </c>
      <c r="AN24" s="28">
        <f>SUBTOTAL(4,AN18:AN22)</f>
        <v>293816.46995303751</v>
      </c>
      <c r="AO24" s="28">
        <f>SUBTOTAL(4,AO18:AO22)</f>
        <v>1469082.3497651876</v>
      </c>
      <c r="AP24" s="46">
        <f>SUBTOTAL(4,AP18:AP22)</f>
        <v>3847.538412351566</v>
      </c>
      <c r="AT24" s="76" t="s">
        <v>93</v>
      </c>
      <c r="AU24" s="78">
        <v>0</v>
      </c>
      <c r="AV24" s="78">
        <v>535.95146319825062</v>
      </c>
      <c r="AW24" s="78">
        <v>0</v>
      </c>
      <c r="AX24" s="78">
        <v>1835.8905181776943</v>
      </c>
      <c r="AY24" s="78">
        <v>23328.71572209994</v>
      </c>
      <c r="AZ24" s="78">
        <v>1698.4433547997528</v>
      </c>
      <c r="BA24" s="78">
        <v>536.41300712609188</v>
      </c>
      <c r="BB24" s="78">
        <v>7514.8050163281896</v>
      </c>
      <c r="BC24" s="78">
        <v>45808.436924666923</v>
      </c>
      <c r="BD24" s="78">
        <v>0</v>
      </c>
      <c r="BE24" s="78">
        <v>5245.1147816981875</v>
      </c>
      <c r="BF24" s="78">
        <v>28016.177735271518</v>
      </c>
      <c r="BG24" s="78">
        <v>0</v>
      </c>
      <c r="BH24" s="78">
        <v>115411.55225443142</v>
      </c>
      <c r="BI24" s="78">
        <v>80342.13511389526</v>
      </c>
      <c r="BJ24" s="78">
        <v>422.54623037423124</v>
      </c>
    </row>
    <row r="25" spans="1:62" outlineLevel="3" x14ac:dyDescent="0.2">
      <c r="A25" s="38"/>
      <c r="B25" s="29"/>
      <c r="C25" s="39"/>
      <c r="D25" s="29"/>
      <c r="E25" s="29"/>
      <c r="F25" s="71" t="s">
        <v>96</v>
      </c>
      <c r="G25" s="47"/>
      <c r="H25" s="29"/>
      <c r="I25" s="48"/>
      <c r="J25" s="41"/>
      <c r="K25" s="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27">
        <f>SUBTOTAL(1,AA18:AA22)</f>
        <v>0</v>
      </c>
      <c r="AB25" s="28">
        <f>SUBTOTAL(1,AB18:AB22)</f>
        <v>2615.8873749380123</v>
      </c>
      <c r="AC25" s="28">
        <f>SUBTOTAL(1,AC18:AC22)</f>
        <v>0</v>
      </c>
      <c r="AD25" s="28">
        <f>SUBTOTAL(1,AD18:AD22)</f>
        <v>0</v>
      </c>
      <c r="AE25" s="28">
        <f>SUBTOTAL(1,AE18:AE22)</f>
        <v>18774.015628698078</v>
      </c>
      <c r="AF25" s="28">
        <f>SUBTOTAL(1,AF18:AF22)</f>
        <v>8492.2167739987635</v>
      </c>
      <c r="AG25" s="28">
        <f>SUBTOTAL(1,AG18:AG22)</f>
        <v>2615.8873749380123</v>
      </c>
      <c r="AH25" s="28">
        <f>SUBTOTAL(1,AH18:AH22)</f>
        <v>2615.8873749380123</v>
      </c>
      <c r="AI25" s="28">
        <f>SUBTOTAL(1,AI18:AI22)</f>
        <v>1122.3884244315516</v>
      </c>
      <c r="AJ25" s="28">
        <f>SUBTOTAL(1,AJ18:AJ22)</f>
        <v>0</v>
      </c>
      <c r="AK25" s="28">
        <f>SUBTOTAL(1,AK18:AK22)</f>
        <v>381.67581050527531</v>
      </c>
      <c r="AL25" s="28">
        <f>SUBTOTAL(1,AL18:AL22)</f>
        <v>6382.9582428516132</v>
      </c>
      <c r="AM25" s="28">
        <f>SUBTOTAL(1,AM18:AM22)</f>
        <v>0</v>
      </c>
      <c r="AN25" s="28">
        <f>SUBTOTAL(1,AN18:AN22)</f>
        <v>65082.506034911275</v>
      </c>
      <c r="AO25" s="28">
        <f>SUBTOTAL(1,AO18:AO22)</f>
        <v>369933.34256668913</v>
      </c>
      <c r="AP25" s="46">
        <f>SUBTOTAL(1,AP18:AP22)</f>
        <v>1122.3884244315516</v>
      </c>
    </row>
    <row r="26" spans="1:62" outlineLevel="6" x14ac:dyDescent="0.2">
      <c r="A26" s="38" t="s">
        <v>0</v>
      </c>
      <c r="B26" s="29" t="s">
        <v>68</v>
      </c>
      <c r="C26" s="39">
        <v>45419</v>
      </c>
      <c r="D26" s="29" t="s">
        <v>81</v>
      </c>
      <c r="E26" s="29">
        <v>1</v>
      </c>
      <c r="F26" s="29" t="s">
        <v>69</v>
      </c>
      <c r="G26" s="40">
        <v>0.16</v>
      </c>
      <c r="H26" s="29">
        <v>25</v>
      </c>
      <c r="I26" s="41">
        <v>53.865537772921918</v>
      </c>
      <c r="J26" s="41">
        <f>I26/G26</f>
        <v>336.65961108076198</v>
      </c>
      <c r="K26" s="3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27">
        <f t="shared" si="0"/>
        <v>0</v>
      </c>
      <c r="AB26" s="28">
        <f t="shared" si="1"/>
        <v>0</v>
      </c>
      <c r="AC26" s="28">
        <f t="shared" si="2"/>
        <v>0</v>
      </c>
      <c r="AD26" s="28">
        <f t="shared" si="3"/>
        <v>0</v>
      </c>
      <c r="AE26" s="28">
        <f t="shared" si="6"/>
        <v>0</v>
      </c>
      <c r="AF26" s="28">
        <f t="shared" si="7"/>
        <v>0</v>
      </c>
      <c r="AG26" s="28">
        <f t="shared" si="8"/>
        <v>0</v>
      </c>
      <c r="AH26" s="28">
        <f t="shared" si="9"/>
        <v>0</v>
      </c>
      <c r="AI26" s="28">
        <f t="shared" si="10"/>
        <v>0</v>
      </c>
      <c r="AJ26" s="28">
        <f t="shared" si="11"/>
        <v>0</v>
      </c>
      <c r="AK26" s="28">
        <f t="shared" si="12"/>
        <v>0</v>
      </c>
      <c r="AL26" s="28">
        <f t="shared" si="13"/>
        <v>0</v>
      </c>
      <c r="AM26" s="28">
        <f t="shared" si="14"/>
        <v>0</v>
      </c>
      <c r="AN26" s="28">
        <f t="shared" si="15"/>
        <v>0</v>
      </c>
      <c r="AO26" s="28">
        <f t="shared" si="16"/>
        <v>0</v>
      </c>
      <c r="AP26" s="46">
        <f t="shared" si="17"/>
        <v>0</v>
      </c>
    </row>
    <row r="27" spans="1:62" outlineLevel="6" x14ac:dyDescent="0.2">
      <c r="A27" s="38" t="s">
        <v>83</v>
      </c>
      <c r="B27" s="29" t="s">
        <v>77</v>
      </c>
      <c r="C27" s="39">
        <v>45419</v>
      </c>
      <c r="D27" s="29" t="s">
        <v>81</v>
      </c>
      <c r="E27" s="29">
        <v>1</v>
      </c>
      <c r="F27" s="29" t="s">
        <v>69</v>
      </c>
      <c r="G27" s="40">
        <v>1</v>
      </c>
      <c r="H27" s="29">
        <v>20</v>
      </c>
      <c r="I27" s="41">
        <v>53.865537772921918</v>
      </c>
      <c r="J27" s="41">
        <f>I27/G27</f>
        <v>53.865537772921918</v>
      </c>
      <c r="K27" s="3"/>
      <c r="L27" s="42">
        <v>1</v>
      </c>
      <c r="M27" s="42"/>
      <c r="N27" s="42"/>
      <c r="O27" s="42">
        <v>2</v>
      </c>
      <c r="P27" s="42"/>
      <c r="Q27" s="42">
        <v>2</v>
      </c>
      <c r="R27" s="42"/>
      <c r="S27" s="42"/>
      <c r="T27" s="42"/>
      <c r="U27" s="42"/>
      <c r="V27" s="42"/>
      <c r="W27" s="42"/>
      <c r="X27" s="42"/>
      <c r="Y27" s="42"/>
      <c r="Z27" s="42"/>
      <c r="AA27" s="27">
        <f t="shared" si="0"/>
        <v>0</v>
      </c>
      <c r="AB27" s="28">
        <f t="shared" si="1"/>
        <v>53.865537772921918</v>
      </c>
      <c r="AC27" s="28">
        <f t="shared" si="2"/>
        <v>0</v>
      </c>
      <c r="AD27" s="28">
        <f t="shared" si="3"/>
        <v>0</v>
      </c>
      <c r="AE27" s="28">
        <f t="shared" si="6"/>
        <v>107.73107554584384</v>
      </c>
      <c r="AF27" s="28">
        <f t="shared" si="7"/>
        <v>0</v>
      </c>
      <c r="AG27" s="28">
        <f t="shared" si="8"/>
        <v>107.73107554584384</v>
      </c>
      <c r="AH27" s="28">
        <f t="shared" si="9"/>
        <v>0</v>
      </c>
      <c r="AI27" s="28">
        <f t="shared" si="10"/>
        <v>0</v>
      </c>
      <c r="AJ27" s="28">
        <f t="shared" si="11"/>
        <v>0</v>
      </c>
      <c r="AK27" s="28">
        <f t="shared" si="12"/>
        <v>0</v>
      </c>
      <c r="AL27" s="28">
        <f t="shared" si="13"/>
        <v>0</v>
      </c>
      <c r="AM27" s="28">
        <f t="shared" si="14"/>
        <v>0</v>
      </c>
      <c r="AN27" s="28">
        <f t="shared" si="15"/>
        <v>0</v>
      </c>
      <c r="AO27" s="28">
        <f t="shared" si="16"/>
        <v>0</v>
      </c>
      <c r="AP27" s="46">
        <f t="shared" si="17"/>
        <v>0</v>
      </c>
    </row>
    <row r="28" spans="1:62" outlineLevel="6" x14ac:dyDescent="0.2">
      <c r="A28" s="38" t="s">
        <v>3</v>
      </c>
      <c r="B28" s="29" t="s">
        <v>82</v>
      </c>
      <c r="C28" s="39">
        <v>45419</v>
      </c>
      <c r="D28" s="29" t="s">
        <v>81</v>
      </c>
      <c r="E28" s="29">
        <v>1</v>
      </c>
      <c r="F28" s="29" t="s">
        <v>69</v>
      </c>
      <c r="G28" s="44">
        <v>3</v>
      </c>
      <c r="H28" s="29">
        <v>25</v>
      </c>
      <c r="I28" s="41">
        <v>53.865537772921918</v>
      </c>
      <c r="J28" s="41">
        <f>I28/G28</f>
        <v>17.955179257640641</v>
      </c>
      <c r="K28" s="3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27">
        <f t="shared" si="0"/>
        <v>0</v>
      </c>
      <c r="AB28" s="28">
        <f t="shared" si="1"/>
        <v>0</v>
      </c>
      <c r="AC28" s="28">
        <f t="shared" si="2"/>
        <v>0</v>
      </c>
      <c r="AD28" s="28">
        <f t="shared" si="3"/>
        <v>0</v>
      </c>
      <c r="AE28" s="28">
        <f t="shared" si="6"/>
        <v>0</v>
      </c>
      <c r="AF28" s="28">
        <f t="shared" si="7"/>
        <v>0</v>
      </c>
      <c r="AG28" s="28">
        <f t="shared" si="8"/>
        <v>0</v>
      </c>
      <c r="AH28" s="28">
        <f t="shared" si="9"/>
        <v>0</v>
      </c>
      <c r="AI28" s="28">
        <f t="shared" si="10"/>
        <v>0</v>
      </c>
      <c r="AJ28" s="28">
        <f t="shared" si="11"/>
        <v>0</v>
      </c>
      <c r="AK28" s="28">
        <f t="shared" si="12"/>
        <v>0</v>
      </c>
      <c r="AL28" s="28">
        <f t="shared" si="13"/>
        <v>0</v>
      </c>
      <c r="AM28" s="28">
        <f t="shared" si="14"/>
        <v>0</v>
      </c>
      <c r="AN28" s="28">
        <f t="shared" si="15"/>
        <v>0</v>
      </c>
      <c r="AO28" s="28">
        <f t="shared" si="16"/>
        <v>0</v>
      </c>
      <c r="AP28" s="46">
        <f t="shared" si="17"/>
        <v>0</v>
      </c>
    </row>
    <row r="29" spans="1:62" outlineLevel="6" x14ac:dyDescent="0.2">
      <c r="A29" s="38" t="s">
        <v>10</v>
      </c>
      <c r="B29" s="29" t="s">
        <v>78</v>
      </c>
      <c r="C29" s="39">
        <v>45426</v>
      </c>
      <c r="D29" s="29" t="s">
        <v>92</v>
      </c>
      <c r="E29" s="29">
        <v>1</v>
      </c>
      <c r="F29" s="29" t="s">
        <v>69</v>
      </c>
      <c r="G29" s="44">
        <v>5</v>
      </c>
      <c r="H29" s="29">
        <v>25</v>
      </c>
      <c r="I29" s="41">
        <v>57.713949455060956</v>
      </c>
      <c r="J29" s="41">
        <f>I29/G29</f>
        <v>11.542789891012191</v>
      </c>
      <c r="K29" s="3"/>
      <c r="L29" s="42">
        <v>3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27">
        <f t="shared" si="0"/>
        <v>0</v>
      </c>
      <c r="AB29" s="28">
        <f t="shared" si="1"/>
        <v>34.628369673036573</v>
      </c>
      <c r="AC29" s="28">
        <f t="shared" si="2"/>
        <v>0</v>
      </c>
      <c r="AD29" s="28">
        <f t="shared" si="3"/>
        <v>0</v>
      </c>
      <c r="AE29" s="28">
        <f t="shared" si="6"/>
        <v>0</v>
      </c>
      <c r="AF29" s="28">
        <f t="shared" si="7"/>
        <v>0</v>
      </c>
      <c r="AG29" s="28">
        <f t="shared" si="8"/>
        <v>0</v>
      </c>
      <c r="AH29" s="28">
        <f t="shared" si="9"/>
        <v>0</v>
      </c>
      <c r="AI29" s="28">
        <f t="shared" si="10"/>
        <v>0</v>
      </c>
      <c r="AJ29" s="28">
        <f t="shared" si="11"/>
        <v>0</v>
      </c>
      <c r="AK29" s="28">
        <f t="shared" si="12"/>
        <v>0</v>
      </c>
      <c r="AL29" s="28">
        <f t="shared" si="13"/>
        <v>0</v>
      </c>
      <c r="AM29" s="28">
        <f t="shared" si="14"/>
        <v>0</v>
      </c>
      <c r="AN29" s="28">
        <f t="shared" si="15"/>
        <v>0</v>
      </c>
      <c r="AO29" s="28">
        <f t="shared" si="16"/>
        <v>0</v>
      </c>
      <c r="AP29" s="46">
        <f t="shared" si="17"/>
        <v>0</v>
      </c>
    </row>
    <row r="30" spans="1:62" outlineLevel="6" x14ac:dyDescent="0.2">
      <c r="A30" s="38" t="s">
        <v>19</v>
      </c>
      <c r="B30" s="29" t="s">
        <v>79</v>
      </c>
      <c r="C30" s="39">
        <v>45426</v>
      </c>
      <c r="D30" s="29" t="s">
        <v>92</v>
      </c>
      <c r="E30" s="29">
        <v>1</v>
      </c>
      <c r="F30" s="29" t="s">
        <v>69</v>
      </c>
      <c r="G30" s="44">
        <v>2.25</v>
      </c>
      <c r="H30" s="49">
        <v>30</v>
      </c>
      <c r="I30" s="41">
        <v>57.713949455060956</v>
      </c>
      <c r="J30" s="41">
        <f>I30/G30</f>
        <v>25.650644202249314</v>
      </c>
      <c r="K30" s="3"/>
      <c r="L30" s="42">
        <v>9</v>
      </c>
      <c r="M30" s="42"/>
      <c r="N30" s="42"/>
      <c r="O30" s="42"/>
      <c r="P30" s="42"/>
      <c r="Q30" s="42"/>
      <c r="R30" s="42"/>
      <c r="S30" s="42"/>
      <c r="T30" s="42"/>
      <c r="U30" s="42">
        <v>1</v>
      </c>
      <c r="V30" s="42"/>
      <c r="W30" s="42"/>
      <c r="X30" s="42"/>
      <c r="Y30" s="42"/>
      <c r="Z30" s="42"/>
      <c r="AA30" s="27">
        <f t="shared" si="0"/>
        <v>0</v>
      </c>
      <c r="AB30" s="28">
        <f t="shared" si="1"/>
        <v>230.85579782024382</v>
      </c>
      <c r="AC30" s="28">
        <f t="shared" si="2"/>
        <v>0</v>
      </c>
      <c r="AD30" s="28">
        <f t="shared" si="3"/>
        <v>0</v>
      </c>
      <c r="AE30" s="28">
        <f t="shared" si="6"/>
        <v>0</v>
      </c>
      <c r="AF30" s="28">
        <f t="shared" si="7"/>
        <v>0</v>
      </c>
      <c r="AG30" s="28">
        <f t="shared" si="8"/>
        <v>0</v>
      </c>
      <c r="AH30" s="28">
        <f t="shared" si="9"/>
        <v>0</v>
      </c>
      <c r="AI30" s="28">
        <f t="shared" si="10"/>
        <v>0</v>
      </c>
      <c r="AJ30" s="28">
        <f t="shared" si="11"/>
        <v>0</v>
      </c>
      <c r="AK30" s="28">
        <f t="shared" si="12"/>
        <v>25.650644202249314</v>
      </c>
      <c r="AL30" s="28">
        <f t="shared" si="13"/>
        <v>0</v>
      </c>
      <c r="AM30" s="28">
        <f t="shared" si="14"/>
        <v>0</v>
      </c>
      <c r="AN30" s="28">
        <f t="shared" si="15"/>
        <v>0</v>
      </c>
      <c r="AO30" s="28">
        <f t="shared" si="16"/>
        <v>0</v>
      </c>
      <c r="AP30" s="46">
        <f t="shared" si="17"/>
        <v>0</v>
      </c>
    </row>
    <row r="31" spans="1:62" outlineLevel="5" x14ac:dyDescent="0.2">
      <c r="A31" s="38"/>
      <c r="B31" s="29"/>
      <c r="C31" s="39"/>
      <c r="D31" s="29"/>
      <c r="E31" s="29"/>
      <c r="F31" s="71" t="s">
        <v>108</v>
      </c>
      <c r="G31" s="44"/>
      <c r="H31" s="49"/>
      <c r="I31" s="41"/>
      <c r="J31" s="41"/>
      <c r="K31" s="3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27">
        <f>SUBTOTAL(5,AA26:AA30)</f>
        <v>0</v>
      </c>
      <c r="AB31" s="28">
        <f>SUBTOTAL(5,AB26:AB30)</f>
        <v>0</v>
      </c>
      <c r="AC31" s="28">
        <f>SUBTOTAL(5,AC26:AC30)</f>
        <v>0</v>
      </c>
      <c r="AD31" s="28">
        <f>SUBTOTAL(5,AD26:AD30)</f>
        <v>0</v>
      </c>
      <c r="AE31" s="28">
        <f>SUBTOTAL(5,AE26:AE30)</f>
        <v>0</v>
      </c>
      <c r="AF31" s="28">
        <f>SUBTOTAL(5,AF26:AF30)</f>
        <v>0</v>
      </c>
      <c r="AG31" s="28">
        <f>SUBTOTAL(5,AG26:AG30)</f>
        <v>0</v>
      </c>
      <c r="AH31" s="28">
        <f>SUBTOTAL(5,AH26:AH30)</f>
        <v>0</v>
      </c>
      <c r="AI31" s="28">
        <f>SUBTOTAL(5,AI26:AI30)</f>
        <v>0</v>
      </c>
      <c r="AJ31" s="28">
        <f>SUBTOTAL(5,AJ26:AJ30)</f>
        <v>0</v>
      </c>
      <c r="AK31" s="28">
        <f>SUBTOTAL(5,AK26:AK30)</f>
        <v>0</v>
      </c>
      <c r="AL31" s="28">
        <f>SUBTOTAL(5,AL26:AL30)</f>
        <v>0</v>
      </c>
      <c r="AM31" s="28">
        <f>SUBTOTAL(5,AM26:AM30)</f>
        <v>0</v>
      </c>
      <c r="AN31" s="28">
        <f>SUBTOTAL(5,AN26:AN30)</f>
        <v>0</v>
      </c>
      <c r="AO31" s="28">
        <f>SUBTOTAL(5,AO26:AO30)</f>
        <v>0</v>
      </c>
      <c r="AP31" s="46">
        <f>SUBTOTAL(5,AP26:AP30)</f>
        <v>0</v>
      </c>
    </row>
    <row r="32" spans="1:62" outlineLevel="4" x14ac:dyDescent="0.2">
      <c r="A32" s="38"/>
      <c r="B32" s="29"/>
      <c r="C32" s="39"/>
      <c r="D32" s="29"/>
      <c r="E32" s="29"/>
      <c r="F32" s="71" t="s">
        <v>102</v>
      </c>
      <c r="G32" s="44"/>
      <c r="H32" s="49"/>
      <c r="I32" s="41"/>
      <c r="J32" s="41"/>
      <c r="K32" s="3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27">
        <f>SUBTOTAL(4,AA26:AA30)</f>
        <v>0</v>
      </c>
      <c r="AB32" s="28">
        <f>SUBTOTAL(4,AB26:AB30)</f>
        <v>230.85579782024382</v>
      </c>
      <c r="AC32" s="28">
        <f>SUBTOTAL(4,AC26:AC30)</f>
        <v>0</v>
      </c>
      <c r="AD32" s="28">
        <f>SUBTOTAL(4,AD26:AD30)</f>
        <v>0</v>
      </c>
      <c r="AE32" s="28">
        <f>SUBTOTAL(4,AE26:AE30)</f>
        <v>107.73107554584384</v>
      </c>
      <c r="AF32" s="28">
        <f>SUBTOTAL(4,AF26:AF30)</f>
        <v>0</v>
      </c>
      <c r="AG32" s="28">
        <f>SUBTOTAL(4,AG26:AG30)</f>
        <v>107.73107554584384</v>
      </c>
      <c r="AH32" s="28">
        <f>SUBTOTAL(4,AH26:AH30)</f>
        <v>0</v>
      </c>
      <c r="AI32" s="28">
        <f>SUBTOTAL(4,AI26:AI30)</f>
        <v>0</v>
      </c>
      <c r="AJ32" s="28">
        <f>SUBTOTAL(4,AJ26:AJ30)</f>
        <v>0</v>
      </c>
      <c r="AK32" s="28">
        <f>SUBTOTAL(4,AK26:AK30)</f>
        <v>25.650644202249314</v>
      </c>
      <c r="AL32" s="28">
        <f>SUBTOTAL(4,AL26:AL30)</f>
        <v>0</v>
      </c>
      <c r="AM32" s="28">
        <f>SUBTOTAL(4,AM26:AM30)</f>
        <v>0</v>
      </c>
      <c r="AN32" s="28">
        <f>SUBTOTAL(4,AN26:AN30)</f>
        <v>0</v>
      </c>
      <c r="AO32" s="28">
        <f>SUBTOTAL(4,AO26:AO30)</f>
        <v>0</v>
      </c>
      <c r="AP32" s="46">
        <f>SUBTOTAL(4,AP26:AP30)</f>
        <v>0</v>
      </c>
    </row>
    <row r="33" spans="1:42" outlineLevel="3" x14ac:dyDescent="0.2">
      <c r="A33" s="38"/>
      <c r="B33" s="29"/>
      <c r="C33" s="39"/>
      <c r="D33" s="29"/>
      <c r="E33" s="29"/>
      <c r="F33" s="71" t="s">
        <v>97</v>
      </c>
      <c r="G33" s="44"/>
      <c r="H33" s="49"/>
      <c r="I33" s="41"/>
      <c r="J33" s="41"/>
      <c r="K33" s="3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27">
        <f>SUBTOTAL(1,AA26:AA30)</f>
        <v>0</v>
      </c>
      <c r="AB33" s="28">
        <f>SUBTOTAL(1,AB26:AB30)</f>
        <v>63.86994105324046</v>
      </c>
      <c r="AC33" s="28">
        <f>SUBTOTAL(1,AC26:AC30)</f>
        <v>0</v>
      </c>
      <c r="AD33" s="28">
        <f>SUBTOTAL(1,AD26:AD30)</f>
        <v>0</v>
      </c>
      <c r="AE33" s="28">
        <f>SUBTOTAL(1,AE26:AE30)</f>
        <v>21.546215109168767</v>
      </c>
      <c r="AF33" s="28">
        <f>SUBTOTAL(1,AF26:AF30)</f>
        <v>0</v>
      </c>
      <c r="AG33" s="28">
        <f>SUBTOTAL(1,AG26:AG30)</f>
        <v>21.546215109168767</v>
      </c>
      <c r="AH33" s="28">
        <f>SUBTOTAL(1,AH26:AH30)</f>
        <v>0</v>
      </c>
      <c r="AI33" s="28">
        <f>SUBTOTAL(1,AI26:AI30)</f>
        <v>0</v>
      </c>
      <c r="AJ33" s="28">
        <f>SUBTOTAL(1,AJ26:AJ30)</f>
        <v>0</v>
      </c>
      <c r="AK33" s="28">
        <f>SUBTOTAL(1,AK26:AK30)</f>
        <v>5.1301288404498626</v>
      </c>
      <c r="AL33" s="28">
        <f>SUBTOTAL(1,AL26:AL30)</f>
        <v>0</v>
      </c>
      <c r="AM33" s="28">
        <f>SUBTOTAL(1,AM26:AM30)</f>
        <v>0</v>
      </c>
      <c r="AN33" s="28">
        <f>SUBTOTAL(1,AN26:AN30)</f>
        <v>0</v>
      </c>
      <c r="AO33" s="28">
        <f>SUBTOTAL(1,AO26:AO30)</f>
        <v>0</v>
      </c>
      <c r="AP33" s="46">
        <f>SUBTOTAL(1,AP26:AP30)</f>
        <v>0</v>
      </c>
    </row>
    <row r="34" spans="1:42" outlineLevel="6" x14ac:dyDescent="0.2">
      <c r="A34" s="38" t="s">
        <v>87</v>
      </c>
      <c r="B34" s="29" t="s">
        <v>68</v>
      </c>
      <c r="C34" s="39">
        <v>45419</v>
      </c>
      <c r="D34" s="29" t="s">
        <v>81</v>
      </c>
      <c r="E34" s="29">
        <v>3</v>
      </c>
      <c r="F34" s="29" t="s">
        <v>56</v>
      </c>
      <c r="G34" s="47">
        <v>9.4640000000000002E-3</v>
      </c>
      <c r="H34" s="29">
        <v>100</v>
      </c>
      <c r="I34" s="48">
        <v>81.977591367398048</v>
      </c>
      <c r="J34" s="41">
        <f>I34/G34</f>
        <v>8662.0447345095145</v>
      </c>
      <c r="K34" s="3"/>
      <c r="L34" s="42"/>
      <c r="M34" s="42"/>
      <c r="N34" s="42"/>
      <c r="O34" s="42">
        <v>4</v>
      </c>
      <c r="P34" s="42"/>
      <c r="Q34" s="42"/>
      <c r="R34" s="42">
        <v>7</v>
      </c>
      <c r="S34" s="42">
        <v>2</v>
      </c>
      <c r="T34" s="42"/>
      <c r="U34" s="42"/>
      <c r="V34" s="42">
        <v>1</v>
      </c>
      <c r="W34" s="42"/>
      <c r="X34" s="42"/>
      <c r="Y34" s="42">
        <v>2</v>
      </c>
      <c r="Z34" s="42"/>
      <c r="AA34" s="27">
        <f t="shared" si="0"/>
        <v>0</v>
      </c>
      <c r="AB34" s="28">
        <f t="shared" si="1"/>
        <v>0</v>
      </c>
      <c r="AC34" s="28">
        <f t="shared" si="2"/>
        <v>0</v>
      </c>
      <c r="AD34" s="28">
        <f t="shared" si="3"/>
        <v>0</v>
      </c>
      <c r="AE34" s="28">
        <f t="shared" si="6"/>
        <v>34648.178938038058</v>
      </c>
      <c r="AF34" s="28">
        <f t="shared" si="7"/>
        <v>0</v>
      </c>
      <c r="AG34" s="28">
        <f t="shared" si="8"/>
        <v>0</v>
      </c>
      <c r="AH34" s="28">
        <f t="shared" si="9"/>
        <v>60634.313141566599</v>
      </c>
      <c r="AI34" s="28">
        <f t="shared" si="10"/>
        <v>17324.089469019029</v>
      </c>
      <c r="AJ34" s="28">
        <f t="shared" si="11"/>
        <v>0</v>
      </c>
      <c r="AK34" s="28">
        <f t="shared" si="12"/>
        <v>0</v>
      </c>
      <c r="AL34" s="28">
        <f t="shared" si="13"/>
        <v>8662.0447345095145</v>
      </c>
      <c r="AM34" s="28">
        <f t="shared" si="14"/>
        <v>0</v>
      </c>
      <c r="AN34" s="28">
        <f t="shared" si="15"/>
        <v>0</v>
      </c>
      <c r="AO34" s="28">
        <f t="shared" si="16"/>
        <v>17324.089469019029</v>
      </c>
      <c r="AP34" s="46">
        <f t="shared" si="17"/>
        <v>0</v>
      </c>
    </row>
    <row r="35" spans="1:42" outlineLevel="6" x14ac:dyDescent="0.2">
      <c r="A35" s="38" t="s">
        <v>8</v>
      </c>
      <c r="B35" s="29" t="s">
        <v>77</v>
      </c>
      <c r="C35" s="39">
        <v>45419</v>
      </c>
      <c r="D35" s="29" t="s">
        <v>81</v>
      </c>
      <c r="E35" s="29">
        <v>3</v>
      </c>
      <c r="F35" s="29" t="s">
        <v>56</v>
      </c>
      <c r="G35" s="47">
        <v>0.8125</v>
      </c>
      <c r="H35" s="29">
        <v>100</v>
      </c>
      <c r="I35" s="48">
        <v>81.977591367398048</v>
      </c>
      <c r="J35" s="41">
        <f>I35/G35</f>
        <v>100.89549706756682</v>
      </c>
      <c r="K35" s="3"/>
      <c r="L35" s="42"/>
      <c r="M35" s="42"/>
      <c r="N35" s="42"/>
      <c r="O35" s="42"/>
      <c r="P35" s="42"/>
      <c r="Q35" s="42"/>
      <c r="R35" s="42"/>
      <c r="S35" s="42">
        <v>17</v>
      </c>
      <c r="T35" s="42"/>
      <c r="U35" s="42"/>
      <c r="V35" s="42">
        <v>2</v>
      </c>
      <c r="W35" s="42"/>
      <c r="X35" s="42"/>
      <c r="Y35" s="42">
        <v>6</v>
      </c>
      <c r="Z35" s="42"/>
      <c r="AA35" s="27">
        <f t="shared" si="0"/>
        <v>0</v>
      </c>
      <c r="AB35" s="28">
        <f t="shared" si="1"/>
        <v>0</v>
      </c>
      <c r="AC35" s="28">
        <f t="shared" si="2"/>
        <v>0</v>
      </c>
      <c r="AD35" s="28">
        <f t="shared" si="3"/>
        <v>0</v>
      </c>
      <c r="AE35" s="28">
        <f t="shared" si="6"/>
        <v>0</v>
      </c>
      <c r="AF35" s="28">
        <f t="shared" si="7"/>
        <v>0</v>
      </c>
      <c r="AG35" s="28">
        <f t="shared" si="8"/>
        <v>0</v>
      </c>
      <c r="AH35" s="28">
        <f t="shared" si="9"/>
        <v>0</v>
      </c>
      <c r="AI35" s="28">
        <f t="shared" si="10"/>
        <v>1715.2234501486359</v>
      </c>
      <c r="AJ35" s="28">
        <f t="shared" si="11"/>
        <v>0</v>
      </c>
      <c r="AK35" s="28">
        <f t="shared" si="12"/>
        <v>0</v>
      </c>
      <c r="AL35" s="28">
        <f t="shared" si="13"/>
        <v>201.79099413513364</v>
      </c>
      <c r="AM35" s="28">
        <f t="shared" si="14"/>
        <v>0</v>
      </c>
      <c r="AN35" s="28">
        <f t="shared" si="15"/>
        <v>0</v>
      </c>
      <c r="AO35" s="28">
        <f t="shared" si="16"/>
        <v>605.37298240540099</v>
      </c>
      <c r="AP35" s="46">
        <f t="shared" si="17"/>
        <v>0</v>
      </c>
    </row>
    <row r="36" spans="1:42" outlineLevel="6" x14ac:dyDescent="0.2">
      <c r="A36" s="38" t="s">
        <v>9</v>
      </c>
      <c r="B36" s="29" t="s">
        <v>82</v>
      </c>
      <c r="C36" s="39">
        <v>45419</v>
      </c>
      <c r="D36" s="29" t="s">
        <v>81</v>
      </c>
      <c r="E36" s="29">
        <v>3</v>
      </c>
      <c r="F36" s="29" t="s">
        <v>56</v>
      </c>
      <c r="G36" s="47">
        <v>0.04</v>
      </c>
      <c r="H36" s="29">
        <v>100</v>
      </c>
      <c r="I36" s="48">
        <v>81.977591367398048</v>
      </c>
      <c r="J36" s="41">
        <f>I36/G36</f>
        <v>2049.4397841849513</v>
      </c>
      <c r="K36" s="3"/>
      <c r="L36" s="42"/>
      <c r="M36" s="42"/>
      <c r="N36" s="42"/>
      <c r="O36" s="42">
        <v>1</v>
      </c>
      <c r="P36" s="42"/>
      <c r="Q36" s="42"/>
      <c r="R36" s="42"/>
      <c r="S36" s="42">
        <v>5</v>
      </c>
      <c r="T36" s="42"/>
      <c r="U36" s="42"/>
      <c r="V36" s="42"/>
      <c r="W36" s="42"/>
      <c r="X36" s="42"/>
      <c r="Y36" s="42"/>
      <c r="Z36" s="42"/>
      <c r="AA36" s="27">
        <f t="shared" si="0"/>
        <v>0</v>
      </c>
      <c r="AB36" s="28">
        <f t="shared" si="1"/>
        <v>0</v>
      </c>
      <c r="AC36" s="28">
        <f t="shared" si="2"/>
        <v>0</v>
      </c>
      <c r="AD36" s="28">
        <f t="shared" si="3"/>
        <v>0</v>
      </c>
      <c r="AE36" s="28">
        <f t="shared" si="6"/>
        <v>2049.4397841849513</v>
      </c>
      <c r="AF36" s="28">
        <f t="shared" si="7"/>
        <v>0</v>
      </c>
      <c r="AG36" s="28">
        <f t="shared" si="8"/>
        <v>0</v>
      </c>
      <c r="AH36" s="28">
        <f t="shared" si="9"/>
        <v>0</v>
      </c>
      <c r="AI36" s="28">
        <f t="shared" si="10"/>
        <v>10247.198920924757</v>
      </c>
      <c r="AJ36" s="28">
        <f t="shared" si="11"/>
        <v>0</v>
      </c>
      <c r="AK36" s="28">
        <f t="shared" si="12"/>
        <v>0</v>
      </c>
      <c r="AL36" s="28">
        <f t="shared" si="13"/>
        <v>0</v>
      </c>
      <c r="AM36" s="28">
        <f t="shared" si="14"/>
        <v>0</v>
      </c>
      <c r="AN36" s="28">
        <f t="shared" si="15"/>
        <v>0</v>
      </c>
      <c r="AO36" s="28">
        <f t="shared" si="16"/>
        <v>0</v>
      </c>
      <c r="AP36" s="46">
        <f t="shared" si="17"/>
        <v>0</v>
      </c>
    </row>
    <row r="37" spans="1:42" outlineLevel="6" x14ac:dyDescent="0.2">
      <c r="A37" s="38" t="s">
        <v>15</v>
      </c>
      <c r="B37" s="29" t="s">
        <v>78</v>
      </c>
      <c r="C37" s="39">
        <v>45426</v>
      </c>
      <c r="D37" s="29" t="s">
        <v>92</v>
      </c>
      <c r="E37" s="29">
        <v>3</v>
      </c>
      <c r="F37" s="29" t="s">
        <v>56</v>
      </c>
      <c r="G37" s="47">
        <v>3.125E-2</v>
      </c>
      <c r="H37" s="29">
        <v>100</v>
      </c>
      <c r="I37" s="48">
        <v>139.57752548202964</v>
      </c>
      <c r="J37" s="41">
        <f>I37/G37</f>
        <v>4466.4808154249486</v>
      </c>
      <c r="K37" s="3"/>
      <c r="L37" s="42"/>
      <c r="M37" s="42"/>
      <c r="N37" s="42"/>
      <c r="O37" s="42">
        <v>1</v>
      </c>
      <c r="P37" s="42"/>
      <c r="Q37" s="42"/>
      <c r="R37" s="42"/>
      <c r="S37" s="42">
        <v>15</v>
      </c>
      <c r="T37" s="42"/>
      <c r="U37" s="42"/>
      <c r="V37" s="42"/>
      <c r="W37" s="42"/>
      <c r="X37" s="42">
        <v>200</v>
      </c>
      <c r="Y37" s="42"/>
      <c r="Z37" s="42"/>
      <c r="AA37" s="27">
        <f t="shared" si="0"/>
        <v>0</v>
      </c>
      <c r="AB37" s="28">
        <f t="shared" si="1"/>
        <v>0</v>
      </c>
      <c r="AC37" s="28">
        <f t="shared" si="2"/>
        <v>0</v>
      </c>
      <c r="AD37" s="28">
        <f t="shared" si="3"/>
        <v>0</v>
      </c>
      <c r="AE37" s="28">
        <f t="shared" si="6"/>
        <v>4466.4808154249486</v>
      </c>
      <c r="AF37" s="28">
        <f t="shared" si="7"/>
        <v>0</v>
      </c>
      <c r="AG37" s="28">
        <f t="shared" si="8"/>
        <v>0</v>
      </c>
      <c r="AH37" s="28">
        <f t="shared" si="9"/>
        <v>0</v>
      </c>
      <c r="AI37" s="28">
        <f t="shared" si="10"/>
        <v>66997.212231374229</v>
      </c>
      <c r="AJ37" s="28">
        <f t="shared" si="11"/>
        <v>0</v>
      </c>
      <c r="AK37" s="28">
        <f t="shared" si="12"/>
        <v>0</v>
      </c>
      <c r="AL37" s="28">
        <f t="shared" si="13"/>
        <v>0</v>
      </c>
      <c r="AM37" s="28">
        <f t="shared" si="14"/>
        <v>0</v>
      </c>
      <c r="AN37" s="28">
        <f t="shared" si="15"/>
        <v>893296.16308498976</v>
      </c>
      <c r="AO37" s="28">
        <f t="shared" si="16"/>
        <v>0</v>
      </c>
      <c r="AP37" s="46">
        <f t="shared" si="17"/>
        <v>0</v>
      </c>
    </row>
    <row r="38" spans="1:42" ht="16" outlineLevel="6" thickBot="1" x14ac:dyDescent="0.25">
      <c r="A38" s="50" t="s">
        <v>14</v>
      </c>
      <c r="B38" s="51" t="s">
        <v>79</v>
      </c>
      <c r="C38" s="52">
        <v>45426</v>
      </c>
      <c r="D38" s="51" t="s">
        <v>92</v>
      </c>
      <c r="E38" s="51">
        <v>3</v>
      </c>
      <c r="F38" s="51" t="s">
        <v>56</v>
      </c>
      <c r="G38" s="66">
        <v>3.5000000000000003E-2</v>
      </c>
      <c r="H38" s="51">
        <v>100</v>
      </c>
      <c r="I38" s="67">
        <v>139.57752548202964</v>
      </c>
      <c r="J38" s="53">
        <f>I38/G38</f>
        <v>3987.9292994865609</v>
      </c>
      <c r="K38" s="54"/>
      <c r="L38" s="55"/>
      <c r="M38" s="55"/>
      <c r="N38" s="55"/>
      <c r="O38" s="55"/>
      <c r="P38" s="55"/>
      <c r="Q38" s="55"/>
      <c r="R38" s="55"/>
      <c r="S38" s="55">
        <v>3</v>
      </c>
      <c r="T38" s="55"/>
      <c r="U38" s="55"/>
      <c r="V38" s="55">
        <v>1</v>
      </c>
      <c r="W38" s="55"/>
      <c r="X38" s="55">
        <v>8</v>
      </c>
      <c r="Y38" s="55"/>
      <c r="Z38" s="55"/>
      <c r="AA38" s="56">
        <f t="shared" si="0"/>
        <v>0</v>
      </c>
      <c r="AB38" s="57">
        <f t="shared" si="1"/>
        <v>0</v>
      </c>
      <c r="AC38" s="57">
        <f t="shared" si="2"/>
        <v>0</v>
      </c>
      <c r="AD38" s="57">
        <f t="shared" si="3"/>
        <v>0</v>
      </c>
      <c r="AE38" s="57">
        <f t="shared" si="6"/>
        <v>0</v>
      </c>
      <c r="AF38" s="57">
        <f t="shared" si="7"/>
        <v>0</v>
      </c>
      <c r="AG38" s="57">
        <f t="shared" si="8"/>
        <v>0</v>
      </c>
      <c r="AH38" s="57">
        <f t="shared" si="9"/>
        <v>0</v>
      </c>
      <c r="AI38" s="57">
        <f t="shared" si="10"/>
        <v>11963.787898459683</v>
      </c>
      <c r="AJ38" s="57">
        <f t="shared" si="11"/>
        <v>0</v>
      </c>
      <c r="AK38" s="57">
        <f t="shared" si="12"/>
        <v>0</v>
      </c>
      <c r="AL38" s="57">
        <f t="shared" si="13"/>
        <v>3987.9292994865609</v>
      </c>
      <c r="AM38" s="57">
        <f t="shared" si="14"/>
        <v>0</v>
      </c>
      <c r="AN38" s="57">
        <f t="shared" si="15"/>
        <v>31903.434395892487</v>
      </c>
      <c r="AO38" s="57">
        <f t="shared" si="16"/>
        <v>0</v>
      </c>
      <c r="AP38" s="58">
        <f t="shared" si="17"/>
        <v>0</v>
      </c>
    </row>
    <row r="39" spans="1:42" outlineLevel="5" x14ac:dyDescent="0.2">
      <c r="A39" s="60"/>
      <c r="B39" s="61"/>
      <c r="C39" s="62"/>
      <c r="D39" s="61"/>
      <c r="E39" s="61"/>
      <c r="F39" s="70" t="s">
        <v>109</v>
      </c>
      <c r="G39" s="68"/>
      <c r="H39" s="61"/>
      <c r="I39" s="69"/>
      <c r="J39" s="64"/>
      <c r="K39" s="3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59">
        <f>SUBTOTAL(5,AA34:AA38)</f>
        <v>0</v>
      </c>
      <c r="AB39" s="59">
        <f>SUBTOTAL(5,AB34:AB38)</f>
        <v>0</v>
      </c>
      <c r="AC39" s="59">
        <f>SUBTOTAL(5,AC34:AC38)</f>
        <v>0</v>
      </c>
      <c r="AD39" s="59">
        <f>SUBTOTAL(5,AD34:AD38)</f>
        <v>0</v>
      </c>
      <c r="AE39" s="59">
        <f>SUBTOTAL(5,AE34:AE38)</f>
        <v>0</v>
      </c>
      <c r="AF39" s="59">
        <f>SUBTOTAL(5,AF34:AF38)</f>
        <v>0</v>
      </c>
      <c r="AG39" s="59">
        <f>SUBTOTAL(5,AG34:AG38)</f>
        <v>0</v>
      </c>
      <c r="AH39" s="59">
        <f>SUBTOTAL(5,AH34:AH38)</f>
        <v>0</v>
      </c>
      <c r="AI39" s="59">
        <f>SUBTOTAL(5,AI34:AI38)</f>
        <v>1715.2234501486359</v>
      </c>
      <c r="AJ39" s="59">
        <f>SUBTOTAL(5,AJ34:AJ38)</f>
        <v>0</v>
      </c>
      <c r="AK39" s="59">
        <f>SUBTOTAL(5,AK34:AK38)</f>
        <v>0</v>
      </c>
      <c r="AL39" s="59">
        <f>SUBTOTAL(5,AL34:AL38)</f>
        <v>0</v>
      </c>
      <c r="AM39" s="59">
        <f>SUBTOTAL(5,AM34:AM38)</f>
        <v>0</v>
      </c>
      <c r="AN39" s="59">
        <f>SUBTOTAL(5,AN34:AN38)</f>
        <v>0</v>
      </c>
      <c r="AO39" s="59">
        <f>SUBTOTAL(5,AO34:AO38)</f>
        <v>0</v>
      </c>
      <c r="AP39" s="59">
        <f>SUBTOTAL(5,AP34:AP38)</f>
        <v>0</v>
      </c>
    </row>
    <row r="40" spans="1:42" outlineLevel="4" x14ac:dyDescent="0.2">
      <c r="A40" s="60"/>
      <c r="B40" s="61"/>
      <c r="C40" s="62"/>
      <c r="D40" s="61"/>
      <c r="E40" s="61"/>
      <c r="F40" s="70" t="s">
        <v>110</v>
      </c>
      <c r="G40" s="68"/>
      <c r="H40" s="61"/>
      <c r="I40" s="69"/>
      <c r="J40" s="64"/>
      <c r="K40" s="3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9">
        <f>SUBTOTAL(5,AA2:AA38)</f>
        <v>0</v>
      </c>
      <c r="AB40" s="59">
        <f>SUBTOTAL(5,AB2:AB38)</f>
        <v>0</v>
      </c>
      <c r="AC40" s="59">
        <f>SUBTOTAL(5,AC2:AC38)</f>
        <v>0</v>
      </c>
      <c r="AD40" s="59">
        <f>SUBTOTAL(5,AD2:AD38)</f>
        <v>0</v>
      </c>
      <c r="AE40" s="59">
        <f>SUBTOTAL(5,AE2:AE38)</f>
        <v>0</v>
      </c>
      <c r="AF40" s="59">
        <f>SUBTOTAL(5,AF2:AF38)</f>
        <v>0</v>
      </c>
      <c r="AG40" s="59">
        <f>SUBTOTAL(5,AG2:AG38)</f>
        <v>0</v>
      </c>
      <c r="AH40" s="59">
        <f>SUBTOTAL(5,AH2:AH38)</f>
        <v>0</v>
      </c>
      <c r="AI40" s="59">
        <f>SUBTOTAL(5,AI2:AI38)</f>
        <v>0</v>
      </c>
      <c r="AJ40" s="59">
        <f>SUBTOTAL(5,AJ2:AJ38)</f>
        <v>0</v>
      </c>
      <c r="AK40" s="59">
        <f>SUBTOTAL(5,AK2:AK38)</f>
        <v>0</v>
      </c>
      <c r="AL40" s="59">
        <f>SUBTOTAL(5,AL2:AL38)</f>
        <v>0</v>
      </c>
      <c r="AM40" s="59">
        <f>SUBTOTAL(5,AM2:AM38)</f>
        <v>0</v>
      </c>
      <c r="AN40" s="59">
        <f>SUBTOTAL(5,AN2:AN38)</f>
        <v>0</v>
      </c>
      <c r="AO40" s="59">
        <f>SUBTOTAL(5,AO2:AO38)</f>
        <v>0</v>
      </c>
      <c r="AP40" s="59">
        <f>SUBTOTAL(5,AP2:AP38)</f>
        <v>0</v>
      </c>
    </row>
    <row r="41" spans="1:42" outlineLevel="3" x14ac:dyDescent="0.2">
      <c r="A41" s="60"/>
      <c r="B41" s="61"/>
      <c r="C41" s="62"/>
      <c r="D41" s="61"/>
      <c r="E41" s="61"/>
      <c r="F41" s="70" t="s">
        <v>103</v>
      </c>
      <c r="G41" s="68"/>
      <c r="H41" s="61"/>
      <c r="I41" s="69"/>
      <c r="J41" s="64"/>
      <c r="K41" s="3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59">
        <f>SUBTOTAL(4,AA34:AA38)</f>
        <v>0</v>
      </c>
      <c r="AB41" s="59">
        <f>SUBTOTAL(4,AB34:AB38)</f>
        <v>0</v>
      </c>
      <c r="AC41" s="59">
        <f>SUBTOTAL(4,AC34:AC38)</f>
        <v>0</v>
      </c>
      <c r="AD41" s="59">
        <f>SUBTOTAL(4,AD34:AD38)</f>
        <v>0</v>
      </c>
      <c r="AE41" s="59">
        <f>SUBTOTAL(4,AE34:AE38)</f>
        <v>34648.178938038058</v>
      </c>
      <c r="AF41" s="59">
        <f>SUBTOTAL(4,AF34:AF38)</f>
        <v>0</v>
      </c>
      <c r="AG41" s="59">
        <f>SUBTOTAL(4,AG34:AG38)</f>
        <v>0</v>
      </c>
      <c r="AH41" s="59">
        <f>SUBTOTAL(4,AH34:AH38)</f>
        <v>60634.313141566599</v>
      </c>
      <c r="AI41" s="59">
        <f>SUBTOTAL(4,AI34:AI38)</f>
        <v>66997.212231374229</v>
      </c>
      <c r="AJ41" s="59">
        <f>SUBTOTAL(4,AJ34:AJ38)</f>
        <v>0</v>
      </c>
      <c r="AK41" s="59">
        <f>SUBTOTAL(4,AK34:AK38)</f>
        <v>0</v>
      </c>
      <c r="AL41" s="59">
        <f>SUBTOTAL(4,AL34:AL38)</f>
        <v>8662.0447345095145</v>
      </c>
      <c r="AM41" s="59">
        <f>SUBTOTAL(4,AM34:AM38)</f>
        <v>0</v>
      </c>
      <c r="AN41" s="59">
        <f>SUBTOTAL(4,AN34:AN38)</f>
        <v>893296.16308498976</v>
      </c>
      <c r="AO41" s="59">
        <f>SUBTOTAL(4,AO34:AO38)</f>
        <v>17324.089469019029</v>
      </c>
      <c r="AP41" s="59">
        <f>SUBTOTAL(4,AP34:AP38)</f>
        <v>0</v>
      </c>
    </row>
    <row r="42" spans="1:42" outlineLevel="2" x14ac:dyDescent="0.2">
      <c r="A42" s="60"/>
      <c r="B42" s="61"/>
      <c r="C42" s="62"/>
      <c r="D42" s="61"/>
      <c r="E42" s="61"/>
      <c r="F42" s="70" t="s">
        <v>104</v>
      </c>
      <c r="G42" s="68"/>
      <c r="H42" s="61"/>
      <c r="I42" s="69"/>
      <c r="J42" s="64"/>
      <c r="K42" s="3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59">
        <f>SUBTOTAL(4,AA2:AA38)</f>
        <v>0</v>
      </c>
      <c r="AB42" s="59">
        <f>SUBTOTAL(4,AB2:AB38)</f>
        <v>13079.436874690062</v>
      </c>
      <c r="AC42" s="59">
        <f>SUBTOTAL(4,AC2:AC38)</f>
        <v>0</v>
      </c>
      <c r="AD42" s="59">
        <f>SUBTOTAL(4,AD2:AD38)</f>
        <v>44246.691742043011</v>
      </c>
      <c r="AE42" s="59">
        <f>SUBTOTAL(4,AE2:AE38)</f>
        <v>334735.84187458624</v>
      </c>
      <c r="AF42" s="59">
        <f>SUBTOTAL(4,AF2:AF38)</f>
        <v>29381.646995303752</v>
      </c>
      <c r="AG42" s="59">
        <f>SUBTOTAL(4,AG2:AG38)</f>
        <v>13079.436874690062</v>
      </c>
      <c r="AH42" s="59">
        <f>SUBTOTAL(4,AH2:AH38)</f>
        <v>111578.61395819542</v>
      </c>
      <c r="AI42" s="59">
        <f>SUBTOTAL(4,AI2:AI38)</f>
        <v>446314.45583278168</v>
      </c>
      <c r="AJ42" s="59">
        <f>SUBTOTAL(4,AJ2:AJ38)</f>
        <v>0</v>
      </c>
      <c r="AK42" s="59">
        <f>SUBTOTAL(4,AK2:AK38)</f>
        <v>111578.61395819542</v>
      </c>
      <c r="AL42" s="59">
        <f>SUBTOTAL(4,AL2:AL38)</f>
        <v>353973.53393634409</v>
      </c>
      <c r="AM42" s="59">
        <f>SUBTOTAL(4,AM2:AM38)</f>
        <v>0</v>
      </c>
      <c r="AN42" s="59">
        <f>SUBTOTAL(4,AN2:AN38)</f>
        <v>893296.16308498976</v>
      </c>
      <c r="AO42" s="59">
        <f>SUBTOTAL(4,AO2:AO38)</f>
        <v>1469082.3497651876</v>
      </c>
      <c r="AP42" s="59">
        <f>SUBTOTAL(4,AP2:AP38)</f>
        <v>4951.7136371980223</v>
      </c>
    </row>
    <row r="43" spans="1:42" outlineLevel="1" x14ac:dyDescent="0.2">
      <c r="A43" s="60"/>
      <c r="B43" s="61"/>
      <c r="C43" s="62"/>
      <c r="D43" s="61"/>
      <c r="E43" s="61"/>
      <c r="F43" s="70" t="s">
        <v>98</v>
      </c>
      <c r="G43" s="68"/>
      <c r="H43" s="61"/>
      <c r="I43" s="69"/>
      <c r="J43" s="64"/>
      <c r="K43" s="3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59">
        <f>SUBTOTAL(1,AA34:AA38)</f>
        <v>0</v>
      </c>
      <c r="AB43" s="59">
        <f>SUBTOTAL(1,AB34:AB38)</f>
        <v>0</v>
      </c>
      <c r="AC43" s="59">
        <f>SUBTOTAL(1,AC34:AC38)</f>
        <v>0</v>
      </c>
      <c r="AD43" s="59">
        <f>SUBTOTAL(1,AD34:AD38)</f>
        <v>0</v>
      </c>
      <c r="AE43" s="59">
        <f>SUBTOTAL(1,AE34:AE38)</f>
        <v>8232.8199075295906</v>
      </c>
      <c r="AF43" s="59">
        <f>SUBTOTAL(1,AF34:AF38)</f>
        <v>0</v>
      </c>
      <c r="AG43" s="59">
        <f>SUBTOTAL(1,AG34:AG38)</f>
        <v>0</v>
      </c>
      <c r="AH43" s="59">
        <f>SUBTOTAL(1,AH34:AH38)</f>
        <v>12126.86262831332</v>
      </c>
      <c r="AI43" s="59">
        <f>SUBTOTAL(1,AI34:AI38)</f>
        <v>21649.502393985265</v>
      </c>
      <c r="AJ43" s="59">
        <f>SUBTOTAL(1,AJ34:AJ38)</f>
        <v>0</v>
      </c>
      <c r="AK43" s="59">
        <f>SUBTOTAL(1,AK34:AK38)</f>
        <v>0</v>
      </c>
      <c r="AL43" s="59">
        <f>SUBTOTAL(1,AL34:AL38)</f>
        <v>2570.3530056262416</v>
      </c>
      <c r="AM43" s="59">
        <f>SUBTOTAL(1,AM34:AM38)</f>
        <v>0</v>
      </c>
      <c r="AN43" s="59">
        <f>SUBTOTAL(1,AN34:AN38)</f>
        <v>185039.91949617644</v>
      </c>
      <c r="AO43" s="59">
        <f>SUBTOTAL(1,AO34:AO38)</f>
        <v>3585.8924902848862</v>
      </c>
      <c r="AP43" s="59">
        <f>SUBTOTAL(1,AP34:AP38)</f>
        <v>0</v>
      </c>
    </row>
    <row r="44" spans="1:42" x14ac:dyDescent="0.2">
      <c r="A44" s="60"/>
      <c r="B44" s="61"/>
      <c r="C44" s="62"/>
      <c r="D44" s="61"/>
      <c r="E44" s="61"/>
      <c r="F44" s="70" t="s">
        <v>93</v>
      </c>
      <c r="G44" s="68"/>
      <c r="H44" s="61"/>
      <c r="I44" s="69"/>
      <c r="J44" s="64"/>
      <c r="K44" s="3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59">
        <f>SUBTOTAL(1,AA2:AA38)</f>
        <v>0</v>
      </c>
      <c r="AB44" s="59">
        <f>SUBTOTAL(1,AB2:AB38)</f>
        <v>535.95146319825062</v>
      </c>
      <c r="AC44" s="59">
        <f>SUBTOTAL(1,AC2:AC38)</f>
        <v>0</v>
      </c>
      <c r="AD44" s="59">
        <f>SUBTOTAL(1,AD2:AD38)</f>
        <v>1835.8905181776943</v>
      </c>
      <c r="AE44" s="59">
        <f>SUBTOTAL(1,AE2:AE38)</f>
        <v>23328.71572209994</v>
      </c>
      <c r="AF44" s="59">
        <f>SUBTOTAL(1,AF2:AF38)</f>
        <v>1698.4433547997528</v>
      </c>
      <c r="AG44" s="59">
        <f>SUBTOTAL(1,AG2:AG38)</f>
        <v>536.41300712609188</v>
      </c>
      <c r="AH44" s="59">
        <f>SUBTOTAL(1,AH2:AH38)</f>
        <v>7514.8050163281896</v>
      </c>
      <c r="AI44" s="59">
        <f>SUBTOTAL(1,AI2:AI38)</f>
        <v>45808.436924666923</v>
      </c>
      <c r="AJ44" s="59">
        <f>SUBTOTAL(1,AJ2:AJ38)</f>
        <v>0</v>
      </c>
      <c r="AK44" s="59">
        <f>SUBTOTAL(1,AK2:AK38)</f>
        <v>5245.1147816981875</v>
      </c>
      <c r="AL44" s="59">
        <f>SUBTOTAL(1,AL2:AL38)</f>
        <v>28016.177735271518</v>
      </c>
      <c r="AM44" s="59">
        <f>SUBTOTAL(1,AM2:AM38)</f>
        <v>0</v>
      </c>
      <c r="AN44" s="59">
        <f>SUBTOTAL(1,AN2:AN38)</f>
        <v>115411.55225443142</v>
      </c>
      <c r="AO44" s="59">
        <f>SUBTOTAL(1,AO2:AO38)</f>
        <v>80342.13511389526</v>
      </c>
      <c r="AP44" s="59">
        <f>SUBTOTAL(1,AP2:AP38)</f>
        <v>422.54623037423124</v>
      </c>
    </row>
    <row r="45" spans="1:42" x14ac:dyDescent="0.2">
      <c r="A45" s="2"/>
    </row>
  </sheetData>
  <autoFilter ref="A1:Z14" xr:uid="{00000000-0009-0000-0000-000000000000}">
    <sortState xmlns:xlrd2="http://schemas.microsoft.com/office/spreadsheetml/2017/richdata2" ref="A2:Z29">
      <sortCondition ref="F1:F29"/>
    </sortState>
  </autoFilter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6"/>
  <sheetViews>
    <sheetView zoomScale="120" zoomScaleNormal="120" workbookViewId="0">
      <selection activeCell="B9" sqref="B9"/>
    </sheetView>
  </sheetViews>
  <sheetFormatPr baseColWidth="10" defaultColWidth="12.83203125" defaultRowHeight="14" x14ac:dyDescent="0.2"/>
  <cols>
    <col min="1" max="1" width="18.1640625" style="1" customWidth="1"/>
    <col min="2" max="13" width="12.83203125" style="1"/>
    <col min="14" max="14" width="26" style="1" customWidth="1"/>
    <col min="15" max="16384" width="12.83203125" style="1"/>
  </cols>
  <sheetData>
    <row r="1" spans="1:14" x14ac:dyDescent="0.2">
      <c r="A1" s="5" t="s">
        <v>88</v>
      </c>
      <c r="B1" s="6"/>
      <c r="C1" s="6"/>
      <c r="D1" s="6"/>
      <c r="E1" s="6"/>
      <c r="F1" s="7"/>
      <c r="G1" s="7"/>
      <c r="H1" s="7"/>
      <c r="I1" s="7"/>
      <c r="J1" s="7"/>
      <c r="M1" s="7"/>
      <c r="N1" s="8"/>
    </row>
    <row r="2" spans="1:14" x14ac:dyDescent="0.2">
      <c r="A2" s="9"/>
      <c r="B2" s="10" t="s">
        <v>60</v>
      </c>
      <c r="C2" s="10" t="s">
        <v>61</v>
      </c>
      <c r="D2" s="10" t="s">
        <v>89</v>
      </c>
      <c r="E2" s="10" t="s">
        <v>49</v>
      </c>
      <c r="N2" s="11"/>
    </row>
    <row r="3" spans="1:14" x14ac:dyDescent="0.2">
      <c r="A3" s="12" t="s">
        <v>43</v>
      </c>
      <c r="B3" s="1">
        <v>49.5</v>
      </c>
      <c r="C3" s="1">
        <v>40</v>
      </c>
      <c r="D3" s="1">
        <v>35</v>
      </c>
      <c r="E3" s="22">
        <f>AVERAGE(B3:D3)</f>
        <v>41.5</v>
      </c>
      <c r="N3" s="11"/>
    </row>
    <row r="4" spans="1:14" x14ac:dyDescent="0.2">
      <c r="A4" s="12" t="s">
        <v>44</v>
      </c>
      <c r="B4" s="1">
        <v>9.4</v>
      </c>
      <c r="C4" s="1">
        <v>8</v>
      </c>
      <c r="D4" s="1">
        <v>11</v>
      </c>
      <c r="E4" s="22">
        <f>AVERAGE(B4:D4)</f>
        <v>9.4666666666666668</v>
      </c>
      <c r="N4" s="11"/>
    </row>
    <row r="5" spans="1:14" x14ac:dyDescent="0.2">
      <c r="A5" s="12" t="s">
        <v>45</v>
      </c>
      <c r="B5" s="1">
        <v>6.4</v>
      </c>
      <c r="C5" s="1">
        <v>5</v>
      </c>
      <c r="D5" s="1">
        <v>6</v>
      </c>
      <c r="E5" s="19">
        <f>AVERAGE(B5:D5)</f>
        <v>5.8</v>
      </c>
      <c r="N5" s="11"/>
    </row>
    <row r="6" spans="1:14" x14ac:dyDescent="0.2">
      <c r="A6" s="12" t="s">
        <v>46</v>
      </c>
      <c r="B6" s="1">
        <v>0.65</v>
      </c>
      <c r="C6" s="1">
        <v>0.65</v>
      </c>
      <c r="D6" s="1">
        <v>0.65</v>
      </c>
      <c r="E6" s="19">
        <f>AVERAGE(B6:D6)</f>
        <v>0.65</v>
      </c>
      <c r="N6" s="11"/>
    </row>
    <row r="7" spans="1:14" x14ac:dyDescent="0.2">
      <c r="A7" s="12" t="s">
        <v>47</v>
      </c>
      <c r="B7" s="1">
        <v>0.14000000000000001</v>
      </c>
      <c r="C7" s="1">
        <v>0.02</v>
      </c>
      <c r="D7" s="1">
        <v>0.2</v>
      </c>
      <c r="E7" s="19">
        <f>AVERAGE(B7:D7)</f>
        <v>0.12</v>
      </c>
      <c r="N7" s="11"/>
    </row>
    <row r="8" spans="1:14" x14ac:dyDescent="0.2">
      <c r="A8" s="12"/>
      <c r="N8" s="11"/>
    </row>
    <row r="9" spans="1:14" x14ac:dyDescent="0.2">
      <c r="A9" s="13" t="s">
        <v>64</v>
      </c>
      <c r="B9" s="1" t="s">
        <v>66</v>
      </c>
      <c r="N9" s="11"/>
    </row>
    <row r="10" spans="1:14" x14ac:dyDescent="0.2">
      <c r="A10" s="21">
        <f>(((2/3)*E3)*E5)+(PI()*((0.5*E4)^2))</f>
        <v>230.85230474109397</v>
      </c>
      <c r="N10" s="11"/>
    </row>
    <row r="11" spans="1:14" x14ac:dyDescent="0.2">
      <c r="A11" s="12"/>
      <c r="N11" s="11"/>
    </row>
    <row r="12" spans="1:14" x14ac:dyDescent="0.2">
      <c r="A12" s="13" t="s">
        <v>65</v>
      </c>
      <c r="B12" s="1" t="s">
        <v>67</v>
      </c>
      <c r="N12" s="11"/>
    </row>
    <row r="13" spans="1:14" x14ac:dyDescent="0.2">
      <c r="A13" s="21">
        <f>(((((0.5*E4)*E6*PI()))/2)*((1/3)*E3))+(((((0.5*E5)*E7*PI()))/2)*((2/3)*E3))</f>
        <v>81.977591367398048</v>
      </c>
      <c r="N13" s="11"/>
    </row>
    <row r="14" spans="1:14" x14ac:dyDescent="0.2">
      <c r="A14" s="12"/>
      <c r="N14" s="11"/>
    </row>
    <row r="15" spans="1:14" x14ac:dyDescent="0.2">
      <c r="A15" s="14" t="s">
        <v>51</v>
      </c>
      <c r="B15" s="15"/>
      <c r="C15" s="15"/>
      <c r="D15" s="15"/>
      <c r="E15" s="15"/>
      <c r="F15" s="15"/>
      <c r="G15" s="15"/>
      <c r="N15" s="11"/>
    </row>
    <row r="16" spans="1:14" x14ac:dyDescent="0.2">
      <c r="A16" s="9"/>
      <c r="B16" s="10" t="s">
        <v>53</v>
      </c>
      <c r="C16" s="10" t="s">
        <v>54</v>
      </c>
      <c r="D16" s="10" t="s">
        <v>90</v>
      </c>
      <c r="E16" s="10" t="s">
        <v>50</v>
      </c>
      <c r="F16" s="10" t="s">
        <v>52</v>
      </c>
      <c r="G16" s="10" t="s">
        <v>55</v>
      </c>
      <c r="N16" s="11"/>
    </row>
    <row r="17" spans="1:14" x14ac:dyDescent="0.2">
      <c r="A17" s="12" t="s">
        <v>48</v>
      </c>
      <c r="B17" s="1">
        <v>30</v>
      </c>
      <c r="C17" s="1">
        <v>50</v>
      </c>
      <c r="D17" s="1">
        <v>75</v>
      </c>
      <c r="E17" s="22">
        <f>AVERAGE(B17:D17)</f>
        <v>51.666666666666664</v>
      </c>
      <c r="F17" s="19">
        <f>$A$10*(E17/100)</f>
        <v>119.27369078289854</v>
      </c>
      <c r="G17" s="1" t="s">
        <v>57</v>
      </c>
      <c r="N17" s="11"/>
    </row>
    <row r="18" spans="1:14" x14ac:dyDescent="0.2">
      <c r="A18" s="12" t="s">
        <v>26</v>
      </c>
      <c r="B18" s="1">
        <v>70</v>
      </c>
      <c r="C18" s="1">
        <v>50</v>
      </c>
      <c r="D18" s="1">
        <v>25</v>
      </c>
      <c r="E18" s="22">
        <f t="shared" ref="E18:E19" si="0">AVERAGE(B18:D18)</f>
        <v>48.333333333333336</v>
      </c>
      <c r="F18" s="19">
        <f>$A$10*(E18/100)</f>
        <v>111.57861395819542</v>
      </c>
      <c r="G18" s="1" t="s">
        <v>57</v>
      </c>
      <c r="N18" s="11"/>
    </row>
    <row r="19" spans="1:14" x14ac:dyDescent="0.2">
      <c r="A19" s="12" t="s">
        <v>25</v>
      </c>
      <c r="B19" s="1">
        <v>75</v>
      </c>
      <c r="C19" s="1">
        <v>75</v>
      </c>
      <c r="D19" s="1">
        <v>80</v>
      </c>
      <c r="E19" s="22">
        <f t="shared" si="0"/>
        <v>76.666666666666671</v>
      </c>
      <c r="F19" s="19">
        <f>$A$10*(E19/100)</f>
        <v>176.98676696817205</v>
      </c>
      <c r="G19" s="1" t="s">
        <v>57</v>
      </c>
      <c r="N19" s="11"/>
    </row>
    <row r="20" spans="1:14" x14ac:dyDescent="0.2">
      <c r="A20" s="12" t="s">
        <v>59</v>
      </c>
      <c r="B20" s="1">
        <v>25</v>
      </c>
      <c r="C20" s="1">
        <v>25</v>
      </c>
      <c r="D20" s="1">
        <v>20</v>
      </c>
      <c r="E20" s="22">
        <f>AVERAGE(B20:D20)</f>
        <v>23.333333333333332</v>
      </c>
      <c r="F20" s="19">
        <f>$A$10*(E20/100)</f>
        <v>53.865537772921918</v>
      </c>
      <c r="G20" s="1" t="s">
        <v>57</v>
      </c>
      <c r="N20" s="11"/>
    </row>
    <row r="21" spans="1:14" ht="15" thickBot="1" x14ac:dyDescent="0.25">
      <c r="A21" s="16" t="s">
        <v>56</v>
      </c>
      <c r="B21" s="17"/>
      <c r="C21" s="17"/>
      <c r="D21" s="17"/>
      <c r="E21" s="23">
        <v>100</v>
      </c>
      <c r="F21" s="20">
        <f>A13</f>
        <v>81.977591367398048</v>
      </c>
      <c r="G21" s="17" t="s">
        <v>58</v>
      </c>
      <c r="H21" s="17"/>
      <c r="I21" s="17"/>
      <c r="J21" s="17"/>
      <c r="K21" s="17"/>
      <c r="L21" s="17"/>
      <c r="M21" s="17"/>
      <c r="N21" s="18"/>
    </row>
    <row r="25" spans="1:14" ht="15" thickBot="1" x14ac:dyDescent="0.25"/>
    <row r="26" spans="1:14" x14ac:dyDescent="0.2">
      <c r="A26" s="5" t="s">
        <v>91</v>
      </c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8"/>
    </row>
    <row r="27" spans="1:14" x14ac:dyDescent="0.2">
      <c r="A27" s="9"/>
      <c r="B27" s="10" t="s">
        <v>71</v>
      </c>
      <c r="C27" s="10" t="s">
        <v>72</v>
      </c>
      <c r="D27" s="10"/>
      <c r="E27" s="10" t="s">
        <v>49</v>
      </c>
      <c r="N27" s="11"/>
    </row>
    <row r="28" spans="1:14" x14ac:dyDescent="0.2">
      <c r="A28" s="12" t="s">
        <v>43</v>
      </c>
      <c r="B28" s="1">
        <v>37</v>
      </c>
      <c r="C28" s="1">
        <v>42.5</v>
      </c>
      <c r="E28" s="24">
        <f>AVERAGE(B28:D28)</f>
        <v>39.75</v>
      </c>
      <c r="N28" s="11"/>
    </row>
    <row r="29" spans="1:14" x14ac:dyDescent="0.2">
      <c r="A29" s="12" t="s">
        <v>44</v>
      </c>
      <c r="B29" s="1">
        <v>11.5</v>
      </c>
      <c r="C29" s="1">
        <v>11.5</v>
      </c>
      <c r="E29" s="24">
        <f>AVERAGE(B29:D29)</f>
        <v>11.5</v>
      </c>
      <c r="N29" s="11"/>
    </row>
    <row r="30" spans="1:14" x14ac:dyDescent="0.2">
      <c r="A30" s="12" t="s">
        <v>45</v>
      </c>
      <c r="B30" s="1">
        <v>4</v>
      </c>
      <c r="C30" s="1">
        <v>4</v>
      </c>
      <c r="E30" s="24">
        <f>AVERAGE(B30:D30)</f>
        <v>4</v>
      </c>
      <c r="N30" s="11"/>
    </row>
    <row r="31" spans="1:14" x14ac:dyDescent="0.2">
      <c r="A31" s="12" t="s">
        <v>46</v>
      </c>
      <c r="B31" s="1">
        <v>1.25</v>
      </c>
      <c r="C31" s="1">
        <v>0.7</v>
      </c>
      <c r="E31" s="19">
        <f>AVERAGE(B31:D31)</f>
        <v>0.97499999999999998</v>
      </c>
      <c r="N31" s="11"/>
    </row>
    <row r="32" spans="1:14" x14ac:dyDescent="0.2">
      <c r="A32" s="12" t="s">
        <v>47</v>
      </c>
      <c r="B32" s="1">
        <v>0.2</v>
      </c>
      <c r="C32" s="1">
        <v>0.35</v>
      </c>
      <c r="E32" s="19">
        <f>AVERAGE(B32:D32)</f>
        <v>0.27500000000000002</v>
      </c>
      <c r="N32" s="11"/>
    </row>
    <row r="33" spans="1:14" x14ac:dyDescent="0.2">
      <c r="A33" s="12"/>
      <c r="N33" s="11"/>
    </row>
    <row r="34" spans="1:14" x14ac:dyDescent="0.2">
      <c r="A34" s="13" t="s">
        <v>64</v>
      </c>
      <c r="B34" s="1" t="s">
        <v>66</v>
      </c>
      <c r="N34" s="11"/>
    </row>
    <row r="35" spans="1:14" x14ac:dyDescent="0.2">
      <c r="A35" s="21">
        <f>(((2/3)*E28)*E30)+(PI()*((0.5*E29)^2))</f>
        <v>209.86890710931254</v>
      </c>
      <c r="N35" s="11"/>
    </row>
    <row r="36" spans="1:14" x14ac:dyDescent="0.2">
      <c r="A36" s="12"/>
      <c r="N36" s="11"/>
    </row>
    <row r="37" spans="1:14" x14ac:dyDescent="0.2">
      <c r="A37" s="13" t="s">
        <v>65</v>
      </c>
      <c r="B37" s="1" t="s">
        <v>67</v>
      </c>
      <c r="N37" s="11"/>
    </row>
    <row r="38" spans="1:14" x14ac:dyDescent="0.2">
      <c r="A38" s="21">
        <f>(((((0.5*E29)*E31*PI()))/2)*((1/3)*E28))+(((((0.5*E30)*E32*PI()))/2)*((2/3)*E28))</f>
        <v>139.57752548202964</v>
      </c>
      <c r="N38" s="11"/>
    </row>
    <row r="39" spans="1:14" x14ac:dyDescent="0.2">
      <c r="A39" s="12"/>
      <c r="N39" s="11"/>
    </row>
    <row r="40" spans="1:14" x14ac:dyDescent="0.2">
      <c r="A40" s="14" t="s">
        <v>51</v>
      </c>
      <c r="B40" s="15"/>
      <c r="C40" s="15"/>
      <c r="D40" s="15"/>
      <c r="E40" s="15"/>
      <c r="F40" s="15"/>
      <c r="G40" s="15"/>
      <c r="N40" s="11"/>
    </row>
    <row r="41" spans="1:14" x14ac:dyDescent="0.2">
      <c r="A41" s="9"/>
      <c r="B41" s="10" t="s">
        <v>73</v>
      </c>
      <c r="C41" s="10" t="s">
        <v>74</v>
      </c>
      <c r="D41" s="10"/>
      <c r="E41" s="10" t="s">
        <v>50</v>
      </c>
      <c r="F41" s="10" t="s">
        <v>52</v>
      </c>
      <c r="G41" s="10" t="s">
        <v>55</v>
      </c>
      <c r="N41" s="11"/>
    </row>
    <row r="42" spans="1:14" x14ac:dyDescent="0.2">
      <c r="A42" s="12" t="s">
        <v>48</v>
      </c>
      <c r="B42" s="1">
        <v>90</v>
      </c>
      <c r="C42" s="1">
        <v>85</v>
      </c>
      <c r="E42" s="22">
        <f>AVERAGE(B42:D42)</f>
        <v>87.5</v>
      </c>
      <c r="F42" s="19">
        <f>$A$35*(E42/100)</f>
        <v>183.63529372064846</v>
      </c>
      <c r="G42" s="1" t="s">
        <v>57</v>
      </c>
      <c r="N42" s="11"/>
    </row>
    <row r="43" spans="1:14" x14ac:dyDescent="0.2">
      <c r="A43" s="12" t="s">
        <v>26</v>
      </c>
      <c r="B43" s="1">
        <v>10</v>
      </c>
      <c r="C43" s="1">
        <v>15</v>
      </c>
      <c r="E43" s="22">
        <f t="shared" ref="E43:E45" si="1">AVERAGE(B43:D43)</f>
        <v>12.5</v>
      </c>
      <c r="F43" s="19">
        <f t="shared" ref="F43" si="2">$A$35*(E43/100)</f>
        <v>26.233613388664068</v>
      </c>
      <c r="G43" s="1" t="s">
        <v>57</v>
      </c>
      <c r="N43" s="11"/>
    </row>
    <row r="44" spans="1:14" x14ac:dyDescent="0.2">
      <c r="A44" s="12" t="s">
        <v>25</v>
      </c>
      <c r="B44" s="1">
        <v>75</v>
      </c>
      <c r="C44" s="1">
        <v>70</v>
      </c>
      <c r="E44" s="22">
        <f t="shared" si="1"/>
        <v>72.5</v>
      </c>
      <c r="F44" s="19">
        <f>$A$35*(E44/100)</f>
        <v>152.1549576542516</v>
      </c>
      <c r="G44" s="1" t="s">
        <v>57</v>
      </c>
      <c r="N44" s="11"/>
    </row>
    <row r="45" spans="1:14" x14ac:dyDescent="0.2">
      <c r="A45" s="12" t="s">
        <v>59</v>
      </c>
      <c r="B45" s="1">
        <v>25</v>
      </c>
      <c r="C45" s="1">
        <v>30</v>
      </c>
      <c r="E45" s="22">
        <f t="shared" si="1"/>
        <v>27.5</v>
      </c>
      <c r="F45" s="19">
        <f>$A$35*(E45/100)</f>
        <v>57.713949455060956</v>
      </c>
      <c r="G45" s="1" t="s">
        <v>57</v>
      </c>
      <c r="N45" s="11"/>
    </row>
    <row r="46" spans="1:14" ht="15" thickBot="1" x14ac:dyDescent="0.25">
      <c r="A46" s="16" t="s">
        <v>56</v>
      </c>
      <c r="B46" s="17">
        <v>100</v>
      </c>
      <c r="C46" s="17">
        <v>100</v>
      </c>
      <c r="D46" s="17"/>
      <c r="E46" s="17">
        <v>100</v>
      </c>
      <c r="F46" s="20">
        <f>A38</f>
        <v>139.57752548202964</v>
      </c>
      <c r="G46" s="17" t="s">
        <v>58</v>
      </c>
      <c r="H46" s="17"/>
      <c r="I46" s="17"/>
      <c r="J46" s="17"/>
      <c r="K46" s="17"/>
      <c r="L46" s="17"/>
      <c r="M46" s="17"/>
      <c r="N46" s="1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Messungen, Schätzungen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Taddei, Anja</dc:creator>
  <cp:lastModifiedBy>Thomasin  Gian</cp:lastModifiedBy>
  <cp:lastPrinted>2024-05-13T12:52:02Z</cp:lastPrinted>
  <dcterms:created xsi:type="dcterms:W3CDTF">2017-05-22T15:57:25Z</dcterms:created>
  <dcterms:modified xsi:type="dcterms:W3CDTF">2024-05-21T14:23:31Z</dcterms:modified>
</cp:coreProperties>
</file>